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Sheet1" sheetId="1" r:id="rId1"/>
  </sheets>
  <definedNames>
    <definedName name="_xlnm._FilterDatabase" localSheetId="0" hidden="1">'Sheet1'!$A$2:$F$237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<sst xmlns="http://schemas.openxmlformats.org/spreadsheetml/2006/main" count="7" uniqueCount="7">
  <si>
    <t>金寨县2022年度公开招聘幼儿园专任教师入围资格复审人员名单</t>
  </si>
  <si>
    <t>序号</t>
  </si>
  <si>
    <t>姓名</t>
  </si>
  <si>
    <t>准考证号</t>
  </si>
  <si>
    <t>专业知识成绩</t>
  </si>
  <si>
    <t>教育综合知识成绩</t>
  </si>
  <si>
    <t>笔试总分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</si>
</sst>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workbookViewId="0" topLeftCell="A194">
      <selection activeCell="D202" sqref="D202"/>
    </sheetView>
  </sheetViews>
  <sheetFormatPr defaultColWidth="9.00390625" defaultRowHeight="14.25"/>
  <cols>
    <col min="1" max="3" width="9.00390625" style="2" customWidth="1"/>
    <col min="4" max="4" width="14.25390625" style="2" customWidth="1"/>
    <col min="5" max="5" width="18.00390625" style="2" customWidth="1"/>
    <col min="6" max="6" width="14.25390625" style="2" customWidth="1"/>
    <col min="7" max="16384" width="9.00390625" style="2" customWidth="1"/>
  </cols>
  <sheetData>
    <row r="1" spans="1:6" ht="34.5" customHeight="1">
      <c r="A1" s="5" t="s">
        <v>0</v>
      </c>
      <c r="B1" s="6"/>
      <c r="C1" s="6"/>
      <c r="D1" s="6"/>
      <c r="E1" s="6"/>
      <c r="F1" s="7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4">
        <v>1</v>
      </c>
      <c r="B3" s="4" t="str">
        <f>"钱红"</f>
        <v>钱红</v>
      </c>
      <c r="C3" s="4" t="str">
        <f>"0825"</f>
        <v>0825</v>
      </c>
      <c r="D3" s="4">
        <v>81</v>
      </c>
      <c r="E3" s="4">
        <v>76</v>
      </c>
      <c r="F3" s="4">
        <v>78.5</v>
      </c>
    </row>
    <row r="4" spans="1:6" ht="14.25">
      <c r="A4" s="4">
        <v>2</v>
      </c>
      <c r="B4" s="4" t="str">
        <f>"张燕"</f>
        <v>张燕</v>
      </c>
      <c r="C4" s="4" t="str">
        <f>"0911"</f>
        <v>0911</v>
      </c>
      <c r="D4" s="4">
        <v>81</v>
      </c>
      <c r="E4" s="4">
        <v>74</v>
      </c>
      <c r="F4" s="4">
        <v>77.5</v>
      </c>
    </row>
    <row r="5" spans="1:6" ht="14.25">
      <c r="A5" s="4">
        <v>3</v>
      </c>
      <c r="B5" s="4" t="str">
        <f>"毕玉"</f>
        <v>毕玉</v>
      </c>
      <c r="C5" s="4" t="str">
        <f>"1002"</f>
        <v>1002</v>
      </c>
      <c r="D5" s="4">
        <v>82</v>
      </c>
      <c r="E5" s="4">
        <v>72</v>
      </c>
      <c r="F5" s="4">
        <v>77</v>
      </c>
    </row>
    <row r="6" spans="1:6" ht="14.25">
      <c r="A6" s="4">
        <v>4</v>
      </c>
      <c r="B6" s="4" t="str">
        <f>"钱苑"</f>
        <v>钱苑</v>
      </c>
      <c r="C6" s="4" t="str">
        <f>"0415"</f>
        <v>0415</v>
      </c>
      <c r="D6" s="4">
        <v>74</v>
      </c>
      <c r="E6" s="4">
        <v>79</v>
      </c>
      <c r="F6" s="4">
        <v>76.5</v>
      </c>
    </row>
    <row r="7" spans="1:6" ht="14.25">
      <c r="A7" s="4">
        <v>5</v>
      </c>
      <c r="B7" s="4" t="str">
        <f>"黄芪"</f>
        <v>黄芪</v>
      </c>
      <c r="C7" s="4" t="str">
        <f>"1101"</f>
        <v>1101</v>
      </c>
      <c r="D7" s="4">
        <v>77</v>
      </c>
      <c r="E7" s="4">
        <v>75</v>
      </c>
      <c r="F7" s="4">
        <v>76</v>
      </c>
    </row>
    <row r="8" spans="1:6" ht="14.25">
      <c r="A8" s="4">
        <v>6</v>
      </c>
      <c r="B8" s="4" t="str">
        <f>"李亚男"</f>
        <v>李亚男</v>
      </c>
      <c r="C8" s="4" t="str">
        <f>"0425"</f>
        <v>0425</v>
      </c>
      <c r="D8" s="4">
        <v>81</v>
      </c>
      <c r="E8" s="4">
        <v>68</v>
      </c>
      <c r="F8" s="4">
        <v>74.5</v>
      </c>
    </row>
    <row r="9" spans="1:6" ht="14.25">
      <c r="A9" s="4">
        <v>7</v>
      </c>
      <c r="B9" s="4" t="str">
        <f>"吴金津"</f>
        <v>吴金津</v>
      </c>
      <c r="C9" s="4" t="str">
        <f>"0121"</f>
        <v>0121</v>
      </c>
      <c r="D9" s="4">
        <v>80</v>
      </c>
      <c r="E9" s="4">
        <v>68</v>
      </c>
      <c r="F9" s="4">
        <v>74</v>
      </c>
    </row>
    <row r="10" spans="1:6" ht="14.25">
      <c r="A10" s="4">
        <v>8</v>
      </c>
      <c r="B10" s="4" t="str">
        <f>"周骏青"</f>
        <v>周骏青</v>
      </c>
      <c r="C10" s="4" t="str">
        <f>"0511"</f>
        <v>0511</v>
      </c>
      <c r="D10" s="4">
        <v>77</v>
      </c>
      <c r="E10" s="4">
        <v>71</v>
      </c>
      <c r="F10" s="4">
        <v>74</v>
      </c>
    </row>
    <row r="11" spans="1:6" ht="14.25">
      <c r="A11" s="4">
        <v>9</v>
      </c>
      <c r="B11" s="4" t="str">
        <f>"张晓梅"</f>
        <v>张晓梅</v>
      </c>
      <c r="C11" s="4" t="str">
        <f>"0304"</f>
        <v>0304</v>
      </c>
      <c r="D11" s="4">
        <v>77</v>
      </c>
      <c r="E11" s="4">
        <v>70</v>
      </c>
      <c r="F11" s="4">
        <v>73.5</v>
      </c>
    </row>
    <row r="12" spans="1:6" ht="14.25">
      <c r="A12" s="4">
        <v>10</v>
      </c>
      <c r="B12" s="4" t="str">
        <f>"黄海珠"</f>
        <v>黄海珠</v>
      </c>
      <c r="C12" s="4" t="str">
        <f>"0224"</f>
        <v>0224</v>
      </c>
      <c r="D12" s="4">
        <v>77</v>
      </c>
      <c r="E12" s="4">
        <v>69</v>
      </c>
      <c r="F12" s="4">
        <v>73</v>
      </c>
    </row>
    <row r="13" spans="1:6" ht="14.25">
      <c r="A13" s="4">
        <v>11</v>
      </c>
      <c r="B13" s="4" t="str">
        <f>"陈雪"</f>
        <v>陈雪</v>
      </c>
      <c r="C13" s="4" t="str">
        <f>"0404"</f>
        <v>0404</v>
      </c>
      <c r="D13" s="4">
        <v>78</v>
      </c>
      <c r="E13" s="4">
        <v>67</v>
      </c>
      <c r="F13" s="4">
        <v>72.5</v>
      </c>
    </row>
    <row r="14" spans="1:6" ht="14.25">
      <c r="A14" s="4">
        <v>12</v>
      </c>
      <c r="B14" s="4" t="str">
        <f>"赵晓玉"</f>
        <v>赵晓玉</v>
      </c>
      <c r="C14" s="4" t="str">
        <f>"0528"</f>
        <v>0528</v>
      </c>
      <c r="D14" s="4">
        <v>82</v>
      </c>
      <c r="E14" s="4">
        <v>63</v>
      </c>
      <c r="F14" s="4">
        <v>72.5</v>
      </c>
    </row>
    <row r="15" spans="1:6" ht="14.25">
      <c r="A15" s="4">
        <v>13</v>
      </c>
      <c r="B15" s="4" t="str">
        <f>"吴扬"</f>
        <v>吴扬</v>
      </c>
      <c r="C15" s="4" t="str">
        <f>"0822"</f>
        <v>0822</v>
      </c>
      <c r="D15" s="4">
        <v>77</v>
      </c>
      <c r="E15" s="4">
        <v>68</v>
      </c>
      <c r="F15" s="4">
        <v>72.5</v>
      </c>
    </row>
    <row r="16" spans="1:6" ht="14.25">
      <c r="A16" s="4">
        <v>14</v>
      </c>
      <c r="B16" s="4" t="str">
        <f>"陈玉琦"</f>
        <v>陈玉琦</v>
      </c>
      <c r="C16" s="4" t="str">
        <f>"1217"</f>
        <v>1217</v>
      </c>
      <c r="D16" s="4">
        <v>77</v>
      </c>
      <c r="E16" s="4">
        <v>68</v>
      </c>
      <c r="F16" s="4">
        <v>72.5</v>
      </c>
    </row>
    <row r="17" spans="1:6" ht="14.25">
      <c r="A17" s="4">
        <v>15</v>
      </c>
      <c r="B17" s="4" t="str">
        <f>"徐园园"</f>
        <v>徐园园</v>
      </c>
      <c r="C17" s="4" t="str">
        <f>"0115"</f>
        <v>0115</v>
      </c>
      <c r="D17" s="4">
        <v>80</v>
      </c>
      <c r="E17" s="4">
        <v>64</v>
      </c>
      <c r="F17" s="4">
        <v>72</v>
      </c>
    </row>
    <row r="18" spans="1:6" ht="14.25">
      <c r="A18" s="4">
        <v>16</v>
      </c>
      <c r="B18" s="4" t="str">
        <f>"董霞"</f>
        <v>董霞</v>
      </c>
      <c r="C18" s="4" t="str">
        <f>"0920"</f>
        <v>0920</v>
      </c>
      <c r="D18" s="4">
        <v>75</v>
      </c>
      <c r="E18" s="4">
        <v>69</v>
      </c>
      <c r="F18" s="4">
        <v>72</v>
      </c>
    </row>
    <row r="19" spans="1:6" ht="14.25">
      <c r="A19" s="4">
        <v>17</v>
      </c>
      <c r="B19" s="4" t="str">
        <f>"叶长娥"</f>
        <v>叶长娥</v>
      </c>
      <c r="C19" s="4" t="str">
        <f>"1009"</f>
        <v>1009</v>
      </c>
      <c r="D19" s="4">
        <v>77</v>
      </c>
      <c r="E19" s="4">
        <v>67</v>
      </c>
      <c r="F19" s="4">
        <v>72</v>
      </c>
    </row>
    <row r="20" spans="1:6" ht="14.25">
      <c r="A20" s="4">
        <v>18</v>
      </c>
      <c r="B20" s="4" t="str">
        <f>"郭海妮"</f>
        <v>郭海妮</v>
      </c>
      <c r="C20" s="4" t="str">
        <f>"0410"</f>
        <v>0410</v>
      </c>
      <c r="D20" s="4">
        <v>84</v>
      </c>
      <c r="E20" s="4">
        <v>59</v>
      </c>
      <c r="F20" s="4">
        <v>71.5</v>
      </c>
    </row>
    <row r="21" spans="1:6" ht="14.25">
      <c r="A21" s="4">
        <v>19</v>
      </c>
      <c r="B21" s="4" t="str">
        <f>"朱袁袁"</f>
        <v>朱袁袁</v>
      </c>
      <c r="C21" s="4" t="str">
        <f>"0919"</f>
        <v>0919</v>
      </c>
      <c r="D21" s="4">
        <v>69</v>
      </c>
      <c r="E21" s="4">
        <v>74</v>
      </c>
      <c r="F21" s="4">
        <v>71.5</v>
      </c>
    </row>
    <row r="22" spans="1:6" ht="14.25">
      <c r="A22" s="4">
        <v>20</v>
      </c>
      <c r="B22" s="4" t="str">
        <f>"黄淑品"</f>
        <v>黄淑品</v>
      </c>
      <c r="C22" s="4" t="str">
        <f>"1012"</f>
        <v>1012</v>
      </c>
      <c r="D22" s="4">
        <v>75</v>
      </c>
      <c r="E22" s="4">
        <v>68</v>
      </c>
      <c r="F22" s="4">
        <v>71.5</v>
      </c>
    </row>
    <row r="23" spans="1:6" ht="14.25">
      <c r="A23" s="4">
        <v>21</v>
      </c>
      <c r="B23" s="4" t="str">
        <f>"蔡雪"</f>
        <v>蔡雪</v>
      </c>
      <c r="C23" s="4" t="str">
        <f>"1227"</f>
        <v>1227</v>
      </c>
      <c r="D23" s="4">
        <v>67</v>
      </c>
      <c r="E23" s="4">
        <v>75</v>
      </c>
      <c r="F23" s="4">
        <v>71</v>
      </c>
    </row>
    <row r="24" spans="1:6" ht="14.25">
      <c r="A24" s="4">
        <v>22</v>
      </c>
      <c r="B24" s="4" t="str">
        <f>"张男"</f>
        <v>张男</v>
      </c>
      <c r="C24" s="4" t="str">
        <f>"0206"</f>
        <v>0206</v>
      </c>
      <c r="D24" s="4">
        <v>76</v>
      </c>
      <c r="E24" s="4">
        <v>65</v>
      </c>
      <c r="F24" s="4">
        <v>70.5</v>
      </c>
    </row>
    <row r="25" spans="1:6" ht="14.25">
      <c r="A25" s="4">
        <v>23</v>
      </c>
      <c r="B25" s="4" t="str">
        <f>"赵鹤"</f>
        <v>赵鹤</v>
      </c>
      <c r="C25" s="4" t="str">
        <f>"0402"</f>
        <v>0402</v>
      </c>
      <c r="D25" s="4">
        <v>73</v>
      </c>
      <c r="E25" s="4">
        <v>68</v>
      </c>
      <c r="F25" s="4">
        <v>70.5</v>
      </c>
    </row>
    <row r="26" spans="1:6" ht="14.25">
      <c r="A26" s="4">
        <v>24</v>
      </c>
      <c r="B26" s="4" t="str">
        <f>"祝玉雯"</f>
        <v>祝玉雯</v>
      </c>
      <c r="C26" s="4" t="str">
        <f>"0417"</f>
        <v>0417</v>
      </c>
      <c r="D26" s="4">
        <v>80</v>
      </c>
      <c r="E26" s="4">
        <v>61</v>
      </c>
      <c r="F26" s="4">
        <v>70.5</v>
      </c>
    </row>
    <row r="27" spans="1:6" ht="14.25">
      <c r="A27" s="4">
        <v>25</v>
      </c>
      <c r="B27" s="4" t="str">
        <f>"汪珂"</f>
        <v>汪珂</v>
      </c>
      <c r="C27" s="4" t="str">
        <f>"1010"</f>
        <v>1010</v>
      </c>
      <c r="D27" s="4">
        <v>80</v>
      </c>
      <c r="E27" s="4">
        <v>61</v>
      </c>
      <c r="F27" s="4">
        <v>70.5</v>
      </c>
    </row>
    <row r="28" spans="1:6" ht="14.25">
      <c r="A28" s="4">
        <v>26</v>
      </c>
      <c r="B28" s="4" t="str">
        <f>"陈祥莹"</f>
        <v>陈祥莹</v>
      </c>
      <c r="C28" s="4" t="str">
        <f>"1214"</f>
        <v>1214</v>
      </c>
      <c r="D28" s="4">
        <v>79</v>
      </c>
      <c r="E28" s="4">
        <v>62</v>
      </c>
      <c r="F28" s="4">
        <v>70.5</v>
      </c>
    </row>
    <row r="29" spans="1:6" ht="14.25">
      <c r="A29" s="4">
        <v>27</v>
      </c>
      <c r="B29" s="4" t="str">
        <f>"蔡雪芹"</f>
        <v>蔡雪芹</v>
      </c>
      <c r="C29" s="4" t="str">
        <f>"0429"</f>
        <v>0429</v>
      </c>
      <c r="D29" s="4">
        <v>74</v>
      </c>
      <c r="E29" s="4">
        <v>66</v>
      </c>
      <c r="F29" s="4">
        <v>70</v>
      </c>
    </row>
    <row r="30" spans="1:6" ht="14.25">
      <c r="A30" s="4">
        <v>28</v>
      </c>
      <c r="B30" s="4" t="str">
        <f>"徐金莲"</f>
        <v>徐金莲</v>
      </c>
      <c r="C30" s="4" t="str">
        <f>"0603"</f>
        <v>0603</v>
      </c>
      <c r="D30" s="4">
        <v>77</v>
      </c>
      <c r="E30" s="4">
        <v>63</v>
      </c>
      <c r="F30" s="4">
        <v>70</v>
      </c>
    </row>
    <row r="31" spans="1:6" ht="14.25">
      <c r="A31" s="4">
        <v>29</v>
      </c>
      <c r="B31" s="4" t="str">
        <f>"汪鑫"</f>
        <v>汪鑫</v>
      </c>
      <c r="C31" s="4" t="str">
        <f>"0831"</f>
        <v>0831</v>
      </c>
      <c r="D31" s="4">
        <v>75</v>
      </c>
      <c r="E31" s="4">
        <v>65</v>
      </c>
      <c r="F31" s="4">
        <v>70</v>
      </c>
    </row>
    <row r="32" spans="1:6" ht="14.25">
      <c r="A32" s="4">
        <v>30</v>
      </c>
      <c r="B32" s="4" t="str">
        <f>"黄晓靖"</f>
        <v>黄晓靖</v>
      </c>
      <c r="C32" s="4" t="str">
        <f>"0930"</f>
        <v>0930</v>
      </c>
      <c r="D32" s="4">
        <v>82</v>
      </c>
      <c r="E32" s="4">
        <v>58</v>
      </c>
      <c r="F32" s="4">
        <v>70</v>
      </c>
    </row>
    <row r="33" spans="1:6" ht="14.25">
      <c r="A33" s="4">
        <v>31</v>
      </c>
      <c r="B33" s="4" t="str">
        <f>"冯玉兰"</f>
        <v>冯玉兰</v>
      </c>
      <c r="C33" s="4" t="str">
        <f>"1020"</f>
        <v>1020</v>
      </c>
      <c r="D33" s="4">
        <v>71</v>
      </c>
      <c r="E33" s="4">
        <v>69</v>
      </c>
      <c r="F33" s="4">
        <v>70</v>
      </c>
    </row>
    <row r="34" spans="1:6" ht="14.25">
      <c r="A34" s="4">
        <v>32</v>
      </c>
      <c r="B34" s="4" t="str">
        <f>"吴琦"</f>
        <v>吴琦</v>
      </c>
      <c r="C34" s="4" t="str">
        <f>"1307"</f>
        <v>1307</v>
      </c>
      <c r="D34" s="4">
        <v>80</v>
      </c>
      <c r="E34" s="4">
        <v>60</v>
      </c>
      <c r="F34" s="4">
        <v>70</v>
      </c>
    </row>
    <row r="35" spans="1:6" ht="14.25">
      <c r="A35" s="4">
        <v>33</v>
      </c>
      <c r="B35" s="4" t="str">
        <f>"卢晓燕"</f>
        <v>卢晓燕</v>
      </c>
      <c r="C35" s="4" t="str">
        <f>"0214"</f>
        <v>0214</v>
      </c>
      <c r="D35" s="4">
        <v>72</v>
      </c>
      <c r="E35" s="4">
        <v>67</v>
      </c>
      <c r="F35" s="4">
        <v>69.5</v>
      </c>
    </row>
    <row r="36" spans="1:6" ht="14.25">
      <c r="A36" s="4">
        <v>34</v>
      </c>
      <c r="B36" s="4" t="str">
        <f>"张丹丹"</f>
        <v>张丹丹</v>
      </c>
      <c r="C36" s="4" t="str">
        <f>"0413"</f>
        <v>0413</v>
      </c>
      <c r="D36" s="4">
        <v>74</v>
      </c>
      <c r="E36" s="4">
        <v>65</v>
      </c>
      <c r="F36" s="4">
        <v>69.5</v>
      </c>
    </row>
    <row r="37" spans="1:6" ht="14.25">
      <c r="A37" s="4">
        <v>35</v>
      </c>
      <c r="B37" s="4" t="str">
        <f>"吴慧茹"</f>
        <v>吴慧茹</v>
      </c>
      <c r="C37" s="4" t="str">
        <f>"0611"</f>
        <v>0611</v>
      </c>
      <c r="D37" s="4">
        <v>79</v>
      </c>
      <c r="E37" s="4">
        <v>60</v>
      </c>
      <c r="F37" s="4">
        <v>69.5</v>
      </c>
    </row>
    <row r="38" spans="1:6" ht="14.25">
      <c r="A38" s="4">
        <v>36</v>
      </c>
      <c r="B38" s="4" t="str">
        <f>"程玉洁"</f>
        <v>程玉洁</v>
      </c>
      <c r="C38" s="4" t="str">
        <f>"0910"</f>
        <v>0910</v>
      </c>
      <c r="D38" s="4">
        <v>78</v>
      </c>
      <c r="E38" s="4">
        <v>61</v>
      </c>
      <c r="F38" s="4">
        <v>69.5</v>
      </c>
    </row>
    <row r="39" spans="1:6" ht="14.25">
      <c r="A39" s="4">
        <v>37</v>
      </c>
      <c r="B39" s="4" t="str">
        <f>"吴长梅"</f>
        <v>吴长梅</v>
      </c>
      <c r="C39" s="4" t="str">
        <f>"1113"</f>
        <v>1113</v>
      </c>
      <c r="D39" s="4">
        <v>73</v>
      </c>
      <c r="E39" s="4">
        <v>66</v>
      </c>
      <c r="F39" s="4">
        <v>69.5</v>
      </c>
    </row>
    <row r="40" spans="1:6" ht="14.25">
      <c r="A40" s="4">
        <v>38</v>
      </c>
      <c r="B40" s="4" t="str">
        <f>"韩蕊"</f>
        <v>韩蕊</v>
      </c>
      <c r="C40" s="4" t="str">
        <f>"1305"</f>
        <v>1305</v>
      </c>
      <c r="D40" s="4">
        <v>77</v>
      </c>
      <c r="E40" s="4">
        <v>62</v>
      </c>
      <c r="F40" s="4">
        <v>69.5</v>
      </c>
    </row>
    <row r="41" spans="1:6" ht="14.25">
      <c r="A41" s="4">
        <v>39</v>
      </c>
      <c r="B41" s="4" t="str">
        <f>"陈平"</f>
        <v>陈平</v>
      </c>
      <c r="C41" s="4" t="str">
        <f>"0420"</f>
        <v>0420</v>
      </c>
      <c r="D41" s="4">
        <v>73</v>
      </c>
      <c r="E41" s="4">
        <v>65</v>
      </c>
      <c r="F41" s="4">
        <v>69</v>
      </c>
    </row>
    <row r="42" spans="1:6" ht="14.25">
      <c r="A42" s="4">
        <v>40</v>
      </c>
      <c r="B42" s="4" t="str">
        <f>"曾晓红"</f>
        <v>曾晓红</v>
      </c>
      <c r="C42" s="4" t="str">
        <f>"0722"</f>
        <v>0722</v>
      </c>
      <c r="D42" s="4">
        <v>80</v>
      </c>
      <c r="E42" s="4">
        <v>58</v>
      </c>
      <c r="F42" s="4">
        <v>69</v>
      </c>
    </row>
    <row r="43" spans="1:6" ht="14.25">
      <c r="A43" s="4">
        <v>41</v>
      </c>
      <c r="B43" s="4" t="str">
        <f>"吴奇"</f>
        <v>吴奇</v>
      </c>
      <c r="C43" s="4" t="str">
        <f>"1024"</f>
        <v>1024</v>
      </c>
      <c r="D43" s="4">
        <v>69</v>
      </c>
      <c r="E43" s="4">
        <v>69</v>
      </c>
      <c r="F43" s="4">
        <v>69</v>
      </c>
    </row>
    <row r="44" spans="1:6" ht="14.25">
      <c r="A44" s="4">
        <v>42</v>
      </c>
      <c r="B44" s="4" t="str">
        <f>"赵燕莹"</f>
        <v>赵燕莹</v>
      </c>
      <c r="C44" s="4" t="str">
        <f>"1327"</f>
        <v>1327</v>
      </c>
      <c r="D44" s="4">
        <v>69</v>
      </c>
      <c r="E44" s="4">
        <v>69</v>
      </c>
      <c r="F44" s="4">
        <v>69</v>
      </c>
    </row>
    <row r="45" spans="1:6" ht="14.25">
      <c r="A45" s="4">
        <v>43</v>
      </c>
      <c r="B45" s="4" t="str">
        <f>"孙婧茹"</f>
        <v>孙婧茹</v>
      </c>
      <c r="C45" s="4" t="str">
        <f>"0123"</f>
        <v>0123</v>
      </c>
      <c r="D45" s="4">
        <v>78</v>
      </c>
      <c r="E45" s="4">
        <v>59</v>
      </c>
      <c r="F45" s="4">
        <v>68.5</v>
      </c>
    </row>
    <row r="46" spans="1:6" ht="14.25">
      <c r="A46" s="4">
        <v>44</v>
      </c>
      <c r="B46" s="4" t="str">
        <f>"何玉薇"</f>
        <v>何玉薇</v>
      </c>
      <c r="C46" s="4" t="str">
        <f>"0302"</f>
        <v>0302</v>
      </c>
      <c r="D46" s="4">
        <v>74</v>
      </c>
      <c r="E46" s="4">
        <v>63</v>
      </c>
      <c r="F46" s="4">
        <v>68.5</v>
      </c>
    </row>
    <row r="47" spans="1:6" ht="14.25">
      <c r="A47" s="4">
        <v>45</v>
      </c>
      <c r="B47" s="4" t="str">
        <f>"陈胜男"</f>
        <v>陈胜男</v>
      </c>
      <c r="C47" s="4" t="str">
        <f>"0504"</f>
        <v>0504</v>
      </c>
      <c r="D47" s="4">
        <v>82</v>
      </c>
      <c r="E47" s="4">
        <v>55</v>
      </c>
      <c r="F47" s="4">
        <v>68.5</v>
      </c>
    </row>
    <row r="48" spans="1:6" ht="14.25">
      <c r="A48" s="4">
        <v>46</v>
      </c>
      <c r="B48" s="4" t="str">
        <f>"汤智远"</f>
        <v>汤智远</v>
      </c>
      <c r="C48" s="4" t="str">
        <f>"0715"</f>
        <v>0715</v>
      </c>
      <c r="D48" s="4">
        <v>77</v>
      </c>
      <c r="E48" s="4">
        <v>60</v>
      </c>
      <c r="F48" s="4">
        <v>68.5</v>
      </c>
    </row>
    <row r="49" spans="1:6" ht="14.25">
      <c r="A49" s="4">
        <v>47</v>
      </c>
      <c r="B49" s="4" t="str">
        <f>"叶丹"</f>
        <v>叶丹</v>
      </c>
      <c r="C49" s="4" t="str">
        <f>"1229"</f>
        <v>1229</v>
      </c>
      <c r="D49" s="4">
        <v>74</v>
      </c>
      <c r="E49" s="4">
        <v>63</v>
      </c>
      <c r="F49" s="4">
        <v>68.5</v>
      </c>
    </row>
    <row r="50" spans="1:6" ht="14.25">
      <c r="A50" s="4">
        <v>48</v>
      </c>
      <c r="B50" s="4" t="str">
        <f>"陈灵灵"</f>
        <v>陈灵灵</v>
      </c>
      <c r="C50" s="4" t="str">
        <f>"0602"</f>
        <v>0602</v>
      </c>
      <c r="D50" s="4">
        <v>77</v>
      </c>
      <c r="E50" s="4">
        <v>59</v>
      </c>
      <c r="F50" s="4">
        <v>68</v>
      </c>
    </row>
    <row r="51" spans="1:6" ht="14.25">
      <c r="A51" s="4">
        <v>49</v>
      </c>
      <c r="B51" s="4" t="str">
        <f>"肖之菊"</f>
        <v>肖之菊</v>
      </c>
      <c r="C51" s="4" t="str">
        <f>"0712"</f>
        <v>0712</v>
      </c>
      <c r="D51" s="4">
        <v>68</v>
      </c>
      <c r="E51" s="4">
        <v>68</v>
      </c>
      <c r="F51" s="4">
        <v>68</v>
      </c>
    </row>
    <row r="52" spans="1:6" ht="14.25">
      <c r="A52" s="4">
        <v>50</v>
      </c>
      <c r="B52" s="4" t="str">
        <f>"杨平"</f>
        <v>杨平</v>
      </c>
      <c r="C52" s="4" t="str">
        <f>"0814"</f>
        <v>0814</v>
      </c>
      <c r="D52" s="4">
        <v>77</v>
      </c>
      <c r="E52" s="4">
        <v>59</v>
      </c>
      <c r="F52" s="4">
        <v>68</v>
      </c>
    </row>
    <row r="53" spans="1:6" ht="14.25">
      <c r="A53" s="4">
        <v>51</v>
      </c>
      <c r="B53" s="4" t="str">
        <f>"高静"</f>
        <v>高静</v>
      </c>
      <c r="C53" s="4" t="str">
        <f>"0820"</f>
        <v>0820</v>
      </c>
      <c r="D53" s="4">
        <v>76</v>
      </c>
      <c r="E53" s="4">
        <v>60</v>
      </c>
      <c r="F53" s="4">
        <v>68</v>
      </c>
    </row>
    <row r="54" spans="1:6" ht="14.25">
      <c r="A54" s="4">
        <v>52</v>
      </c>
      <c r="B54" s="4" t="str">
        <f>"郑玉双"</f>
        <v>郑玉双</v>
      </c>
      <c r="C54" s="4" t="str">
        <f>"0827"</f>
        <v>0827</v>
      </c>
      <c r="D54" s="4">
        <v>74</v>
      </c>
      <c r="E54" s="4">
        <v>62</v>
      </c>
      <c r="F54" s="4">
        <v>68</v>
      </c>
    </row>
    <row r="55" spans="1:6" ht="14.25">
      <c r="A55" s="4">
        <v>53</v>
      </c>
      <c r="B55" s="4" t="str">
        <f>"孙翔"</f>
        <v>孙翔</v>
      </c>
      <c r="C55" s="4" t="str">
        <f>"0923"</f>
        <v>0923</v>
      </c>
      <c r="D55" s="4">
        <v>75</v>
      </c>
      <c r="E55" s="4">
        <v>61</v>
      </c>
      <c r="F55" s="4">
        <v>68</v>
      </c>
    </row>
    <row r="56" spans="1:6" ht="14.25">
      <c r="A56" s="4">
        <v>54</v>
      </c>
      <c r="B56" s="4" t="str">
        <f>"石晓华"</f>
        <v>石晓华</v>
      </c>
      <c r="C56" s="4" t="str">
        <f>"1017"</f>
        <v>1017</v>
      </c>
      <c r="D56" s="4">
        <v>81</v>
      </c>
      <c r="E56" s="4">
        <v>55</v>
      </c>
      <c r="F56" s="4">
        <v>68</v>
      </c>
    </row>
    <row r="57" spans="1:6" ht="14.25">
      <c r="A57" s="4">
        <v>55</v>
      </c>
      <c r="B57" s="4" t="str">
        <f>"蔡慧"</f>
        <v>蔡慧</v>
      </c>
      <c r="C57" s="4" t="str">
        <f>"1219"</f>
        <v>1219</v>
      </c>
      <c r="D57" s="4">
        <v>73</v>
      </c>
      <c r="E57" s="4">
        <v>63</v>
      </c>
      <c r="F57" s="4">
        <v>68</v>
      </c>
    </row>
    <row r="58" spans="1:6" ht="14.25">
      <c r="A58" s="4">
        <v>56</v>
      </c>
      <c r="B58" s="4" t="str">
        <f>"周以翠"</f>
        <v>周以翠</v>
      </c>
      <c r="C58" s="4" t="str">
        <f>"0211"</f>
        <v>0211</v>
      </c>
      <c r="D58" s="4">
        <v>78</v>
      </c>
      <c r="E58" s="4">
        <v>57</v>
      </c>
      <c r="F58" s="4">
        <v>67.5</v>
      </c>
    </row>
    <row r="59" spans="1:6" ht="14.25">
      <c r="A59" s="4">
        <v>57</v>
      </c>
      <c r="B59" s="4" t="str">
        <f>"熊苏琴"</f>
        <v>熊苏琴</v>
      </c>
      <c r="C59" s="4" t="str">
        <f>"0406"</f>
        <v>0406</v>
      </c>
      <c r="D59" s="4">
        <v>74</v>
      </c>
      <c r="E59" s="4">
        <v>61</v>
      </c>
      <c r="F59" s="4">
        <v>67.5</v>
      </c>
    </row>
    <row r="60" spans="1:6" ht="14.25">
      <c r="A60" s="4">
        <v>58</v>
      </c>
      <c r="B60" s="4" t="str">
        <f>"王静"</f>
        <v>王静</v>
      </c>
      <c r="C60" s="4" t="str">
        <f>"0619"</f>
        <v>0619</v>
      </c>
      <c r="D60" s="4">
        <v>76</v>
      </c>
      <c r="E60" s="4">
        <v>59</v>
      </c>
      <c r="F60" s="4">
        <v>67.5</v>
      </c>
    </row>
    <row r="61" spans="1:6" ht="14.25">
      <c r="A61" s="4">
        <v>59</v>
      </c>
      <c r="B61" s="4" t="str">
        <f>"谭玉萍"</f>
        <v>谭玉萍</v>
      </c>
      <c r="C61" s="4" t="str">
        <f>"0709"</f>
        <v>0709</v>
      </c>
      <c r="D61" s="4">
        <v>76</v>
      </c>
      <c r="E61" s="4">
        <v>59</v>
      </c>
      <c r="F61" s="4">
        <v>67.5</v>
      </c>
    </row>
    <row r="62" spans="1:6" ht="14.25">
      <c r="A62" s="4">
        <v>60</v>
      </c>
      <c r="B62" s="4" t="str">
        <f>"武西菊"</f>
        <v>武西菊</v>
      </c>
      <c r="C62" s="4" t="str">
        <f>"0913"</f>
        <v>0913</v>
      </c>
      <c r="D62" s="4">
        <v>76</v>
      </c>
      <c r="E62" s="4">
        <v>59</v>
      </c>
      <c r="F62" s="4">
        <v>67.5</v>
      </c>
    </row>
    <row r="63" spans="1:6" ht="14.25">
      <c r="A63" s="4">
        <v>61</v>
      </c>
      <c r="B63" s="4" t="str">
        <f>"台德凤"</f>
        <v>台德凤</v>
      </c>
      <c r="C63" s="4" t="str">
        <f>"1027"</f>
        <v>1027</v>
      </c>
      <c r="D63" s="4">
        <v>75</v>
      </c>
      <c r="E63" s="4">
        <v>60</v>
      </c>
      <c r="F63" s="4">
        <v>67.5</v>
      </c>
    </row>
    <row r="64" spans="1:6" ht="14.25">
      <c r="A64" s="4">
        <v>62</v>
      </c>
      <c r="B64" s="4" t="str">
        <f>"杨雪"</f>
        <v>杨雪</v>
      </c>
      <c r="C64" s="4" t="str">
        <f>"0714"</f>
        <v>0714</v>
      </c>
      <c r="D64" s="4">
        <v>65</v>
      </c>
      <c r="E64" s="4">
        <v>69</v>
      </c>
      <c r="F64" s="4">
        <v>67</v>
      </c>
    </row>
    <row r="65" spans="1:6" ht="14.25">
      <c r="A65" s="4">
        <v>63</v>
      </c>
      <c r="B65" s="4" t="str">
        <f>"付俊"</f>
        <v>付俊</v>
      </c>
      <c r="C65" s="4" t="str">
        <f>"0723"</f>
        <v>0723</v>
      </c>
      <c r="D65" s="4">
        <v>81</v>
      </c>
      <c r="E65" s="4">
        <v>53</v>
      </c>
      <c r="F65" s="4">
        <v>67</v>
      </c>
    </row>
    <row r="66" spans="1:6" ht="14.25">
      <c r="A66" s="4">
        <v>64</v>
      </c>
      <c r="B66" s="4" t="str">
        <f>"徐子宸"</f>
        <v>徐子宸</v>
      </c>
      <c r="C66" s="4" t="str">
        <f>"0821"</f>
        <v>0821</v>
      </c>
      <c r="D66" s="4">
        <v>67</v>
      </c>
      <c r="E66" s="4">
        <v>67</v>
      </c>
      <c r="F66" s="4">
        <v>67</v>
      </c>
    </row>
    <row r="67" spans="1:6" ht="14.25">
      <c r="A67" s="4">
        <v>65</v>
      </c>
      <c r="B67" s="4" t="str">
        <f>"金乃平"</f>
        <v>金乃平</v>
      </c>
      <c r="C67" s="4" t="str">
        <f>"0905"</f>
        <v>0905</v>
      </c>
      <c r="D67" s="4">
        <v>79</v>
      </c>
      <c r="E67" s="4">
        <v>55</v>
      </c>
      <c r="F67" s="4">
        <v>67</v>
      </c>
    </row>
    <row r="68" spans="1:6" ht="14.25">
      <c r="A68" s="4">
        <v>66</v>
      </c>
      <c r="B68" s="4" t="str">
        <f>"熊小倩"</f>
        <v>熊小倩</v>
      </c>
      <c r="C68" s="4" t="str">
        <f>"0921"</f>
        <v>0921</v>
      </c>
      <c r="D68" s="4">
        <v>76</v>
      </c>
      <c r="E68" s="4">
        <v>58</v>
      </c>
      <c r="F68" s="4">
        <v>67</v>
      </c>
    </row>
    <row r="69" spans="1:6" ht="14.25">
      <c r="A69" s="4">
        <v>67</v>
      </c>
      <c r="B69" s="4" t="str">
        <f>"陈清月"</f>
        <v>陈清月</v>
      </c>
      <c r="C69" s="4" t="str">
        <f>"1205"</f>
        <v>1205</v>
      </c>
      <c r="D69" s="4">
        <v>78</v>
      </c>
      <c r="E69" s="4">
        <v>56</v>
      </c>
      <c r="F69" s="4">
        <v>67</v>
      </c>
    </row>
    <row r="70" spans="1:6" ht="14.25">
      <c r="A70" s="4">
        <v>68</v>
      </c>
      <c r="B70" s="4" t="str">
        <f>"靳晓丽"</f>
        <v>靳晓丽</v>
      </c>
      <c r="C70" s="4" t="str">
        <f>"0101"</f>
        <v>0101</v>
      </c>
      <c r="D70" s="4">
        <v>78</v>
      </c>
      <c r="E70" s="4">
        <v>55</v>
      </c>
      <c r="F70" s="4">
        <v>66.5</v>
      </c>
    </row>
    <row r="71" spans="1:6" ht="14.25">
      <c r="A71" s="4">
        <v>69</v>
      </c>
      <c r="B71" s="4" t="str">
        <f>"吴晓娟"</f>
        <v>吴晓娟</v>
      </c>
      <c r="C71" s="4" t="str">
        <f>"0122"</f>
        <v>0122</v>
      </c>
      <c r="D71" s="4">
        <v>66</v>
      </c>
      <c r="E71" s="4">
        <v>67</v>
      </c>
      <c r="F71" s="4">
        <v>66.5</v>
      </c>
    </row>
    <row r="72" spans="1:6" ht="14.25">
      <c r="A72" s="4">
        <v>70</v>
      </c>
      <c r="B72" s="4" t="str">
        <f>"余玲莉"</f>
        <v>余玲莉</v>
      </c>
      <c r="C72" s="4" t="str">
        <f>"0627"</f>
        <v>0627</v>
      </c>
      <c r="D72" s="4">
        <v>76</v>
      </c>
      <c r="E72" s="4">
        <v>57</v>
      </c>
      <c r="F72" s="4">
        <v>66.5</v>
      </c>
    </row>
    <row r="73" spans="1:6" ht="14.25">
      <c r="A73" s="4">
        <v>71</v>
      </c>
      <c r="B73" s="4" t="str">
        <f>"简静萍"</f>
        <v>简静萍</v>
      </c>
      <c r="C73" s="4" t="str">
        <f>"0718"</f>
        <v>0718</v>
      </c>
      <c r="D73" s="4">
        <v>75</v>
      </c>
      <c r="E73" s="4">
        <v>58</v>
      </c>
      <c r="F73" s="4">
        <v>66.5</v>
      </c>
    </row>
    <row r="74" spans="1:6" ht="14.25">
      <c r="A74" s="4">
        <v>72</v>
      </c>
      <c r="B74" s="4" t="str">
        <f>"冯玲"</f>
        <v>冯玲</v>
      </c>
      <c r="C74" s="4" t="str">
        <f>"0725"</f>
        <v>0725</v>
      </c>
      <c r="D74" s="4">
        <v>72</v>
      </c>
      <c r="E74" s="4">
        <v>61</v>
      </c>
      <c r="F74" s="4">
        <v>66.5</v>
      </c>
    </row>
    <row r="75" spans="1:6" ht="14.25">
      <c r="A75" s="4">
        <v>73</v>
      </c>
      <c r="B75" s="4" t="str">
        <f>"沈圣云"</f>
        <v>沈圣云</v>
      </c>
      <c r="C75" s="4" t="str">
        <f>"0801"</f>
        <v>0801</v>
      </c>
      <c r="D75" s="4">
        <v>71</v>
      </c>
      <c r="E75" s="4">
        <v>62</v>
      </c>
      <c r="F75" s="4">
        <v>66.5</v>
      </c>
    </row>
    <row r="76" spans="1:6" ht="14.25">
      <c r="A76" s="4">
        <v>74</v>
      </c>
      <c r="B76" s="4" t="str">
        <f>"何鑫瑶"</f>
        <v>何鑫瑶</v>
      </c>
      <c r="C76" s="4" t="str">
        <f>"1011"</f>
        <v>1011</v>
      </c>
      <c r="D76" s="4">
        <v>67</v>
      </c>
      <c r="E76" s="4">
        <v>66</v>
      </c>
      <c r="F76" s="4">
        <v>66.5</v>
      </c>
    </row>
    <row r="77" spans="1:6" ht="14.25">
      <c r="A77" s="4">
        <v>75</v>
      </c>
      <c r="B77" s="4" t="str">
        <f>"黄亚娟"</f>
        <v>黄亚娟</v>
      </c>
      <c r="C77" s="4" t="str">
        <f>"1117"</f>
        <v>1117</v>
      </c>
      <c r="D77" s="4">
        <v>76</v>
      </c>
      <c r="E77" s="4">
        <v>57</v>
      </c>
      <c r="F77" s="4">
        <v>66.5</v>
      </c>
    </row>
    <row r="78" spans="1:6" ht="14.25">
      <c r="A78" s="4">
        <v>76</v>
      </c>
      <c r="B78" s="4" t="str">
        <f>"杨胜盈"</f>
        <v>杨胜盈</v>
      </c>
      <c r="C78" s="4" t="str">
        <f>"1325"</f>
        <v>1325</v>
      </c>
      <c r="D78" s="4">
        <v>69</v>
      </c>
      <c r="E78" s="4">
        <v>64</v>
      </c>
      <c r="F78" s="4">
        <v>66.5</v>
      </c>
    </row>
    <row r="79" spans="1:6" ht="14.25">
      <c r="A79" s="4">
        <v>77</v>
      </c>
      <c r="B79" s="4" t="str">
        <f>"陈宏"</f>
        <v>陈宏</v>
      </c>
      <c r="C79" s="4" t="str">
        <f>"0314"</f>
        <v>0314</v>
      </c>
      <c r="D79" s="4">
        <v>73</v>
      </c>
      <c r="E79" s="4">
        <v>59</v>
      </c>
      <c r="F79" s="4">
        <v>66</v>
      </c>
    </row>
    <row r="80" spans="1:6" ht="14.25">
      <c r="A80" s="4">
        <v>78</v>
      </c>
      <c r="B80" s="4" t="str">
        <f>"胡霁萱"</f>
        <v>胡霁萱</v>
      </c>
      <c r="C80" s="4" t="str">
        <f>"0418"</f>
        <v>0418</v>
      </c>
      <c r="D80" s="4">
        <v>73</v>
      </c>
      <c r="E80" s="4">
        <v>59</v>
      </c>
      <c r="F80" s="4">
        <v>66</v>
      </c>
    </row>
    <row r="81" spans="1:6" ht="14.25">
      <c r="A81" s="4">
        <v>79</v>
      </c>
      <c r="B81" s="4" t="str">
        <f>"盛学瑾"</f>
        <v>盛学瑾</v>
      </c>
      <c r="C81" s="4" t="str">
        <f>"0610"</f>
        <v>0610</v>
      </c>
      <c r="D81" s="4">
        <v>74</v>
      </c>
      <c r="E81" s="4">
        <v>58</v>
      </c>
      <c r="F81" s="4">
        <v>66</v>
      </c>
    </row>
    <row r="82" spans="1:6" ht="14.25">
      <c r="A82" s="4">
        <v>80</v>
      </c>
      <c r="B82" s="4" t="str">
        <f>"姜银银"</f>
        <v>姜银银</v>
      </c>
      <c r="C82" s="4" t="str">
        <f>"0618"</f>
        <v>0618</v>
      </c>
      <c r="D82" s="4">
        <v>80</v>
      </c>
      <c r="E82" s="4">
        <v>52</v>
      </c>
      <c r="F82" s="4">
        <v>66</v>
      </c>
    </row>
    <row r="83" spans="1:6" ht="14.25">
      <c r="A83" s="4">
        <v>81</v>
      </c>
      <c r="B83" s="4" t="str">
        <f>"王山山"</f>
        <v>王山山</v>
      </c>
      <c r="C83" s="4" t="str">
        <f>"0708"</f>
        <v>0708</v>
      </c>
      <c r="D83" s="4">
        <v>76</v>
      </c>
      <c r="E83" s="4">
        <v>56</v>
      </c>
      <c r="F83" s="4">
        <v>66</v>
      </c>
    </row>
    <row r="84" spans="1:6" ht="14.25">
      <c r="A84" s="4">
        <v>82</v>
      </c>
      <c r="B84" s="4" t="str">
        <f>"张小兰"</f>
        <v>张小兰</v>
      </c>
      <c r="C84" s="4" t="str">
        <f>"0928"</f>
        <v>0928</v>
      </c>
      <c r="D84" s="4">
        <v>78</v>
      </c>
      <c r="E84" s="4">
        <v>54</v>
      </c>
      <c r="F84" s="4">
        <v>66</v>
      </c>
    </row>
    <row r="85" spans="1:6" ht="14.25">
      <c r="A85" s="4">
        <v>83</v>
      </c>
      <c r="B85" s="4" t="str">
        <f>"汤凤霞"</f>
        <v>汤凤霞</v>
      </c>
      <c r="C85" s="4" t="str">
        <f>"1005"</f>
        <v>1005</v>
      </c>
      <c r="D85" s="4">
        <v>73</v>
      </c>
      <c r="E85" s="4">
        <v>59</v>
      </c>
      <c r="F85" s="4">
        <v>66</v>
      </c>
    </row>
    <row r="86" spans="1:6" ht="14.25">
      <c r="A86" s="4">
        <v>84</v>
      </c>
      <c r="B86" s="4" t="str">
        <f>"杨琴琴"</f>
        <v>杨琴琴</v>
      </c>
      <c r="C86" s="4" t="str">
        <f>"1127"</f>
        <v>1127</v>
      </c>
      <c r="D86" s="4">
        <v>72</v>
      </c>
      <c r="E86" s="4">
        <v>60</v>
      </c>
      <c r="F86" s="4">
        <v>66</v>
      </c>
    </row>
    <row r="87" spans="1:6" ht="14.25">
      <c r="A87" s="4">
        <v>85</v>
      </c>
      <c r="B87" s="4" t="str">
        <f>"裴亚兰"</f>
        <v>裴亚兰</v>
      </c>
      <c r="C87" s="4" t="str">
        <f>"0127"</f>
        <v>0127</v>
      </c>
      <c r="D87" s="4">
        <v>74</v>
      </c>
      <c r="E87" s="4">
        <v>57</v>
      </c>
      <c r="F87" s="4">
        <v>65.5</v>
      </c>
    </row>
    <row r="88" spans="1:6" ht="14.25">
      <c r="A88" s="4">
        <v>86</v>
      </c>
      <c r="B88" s="4" t="str">
        <f>"张钰"</f>
        <v>张钰</v>
      </c>
      <c r="C88" s="4" t="str">
        <f>"0612"</f>
        <v>0612</v>
      </c>
      <c r="D88" s="4">
        <v>80</v>
      </c>
      <c r="E88" s="4">
        <v>51</v>
      </c>
      <c r="F88" s="4">
        <v>65.5</v>
      </c>
    </row>
    <row r="89" spans="1:6" ht="14.25">
      <c r="A89" s="4">
        <v>87</v>
      </c>
      <c r="B89" s="4" t="str">
        <f>"方金梅"</f>
        <v>方金梅</v>
      </c>
      <c r="C89" s="4" t="str">
        <f>"1102"</f>
        <v>1102</v>
      </c>
      <c r="D89" s="4">
        <v>71</v>
      </c>
      <c r="E89" s="4">
        <v>60</v>
      </c>
      <c r="F89" s="4">
        <v>65.5</v>
      </c>
    </row>
    <row r="90" spans="1:6" ht="14.25">
      <c r="A90" s="4">
        <v>88</v>
      </c>
      <c r="B90" s="4" t="str">
        <f>"李明洋"</f>
        <v>李明洋</v>
      </c>
      <c r="C90" s="4" t="str">
        <f>"0105"</f>
        <v>0105</v>
      </c>
      <c r="D90" s="4">
        <v>72</v>
      </c>
      <c r="E90" s="4">
        <v>58</v>
      </c>
      <c r="F90" s="4">
        <v>65</v>
      </c>
    </row>
    <row r="91" spans="1:6" ht="14.25">
      <c r="A91" s="4">
        <v>89</v>
      </c>
      <c r="B91" s="4" t="str">
        <f>"徐桂菊"</f>
        <v>徐桂菊</v>
      </c>
      <c r="C91" s="4" t="str">
        <f>"0202"</f>
        <v>0202</v>
      </c>
      <c r="D91" s="4">
        <v>66</v>
      </c>
      <c r="E91" s="4">
        <v>64</v>
      </c>
      <c r="F91" s="4">
        <v>65</v>
      </c>
    </row>
    <row r="92" spans="1:6" ht="14.25">
      <c r="A92" s="4">
        <v>90</v>
      </c>
      <c r="B92" s="4" t="str">
        <f>"金乃翠"</f>
        <v>金乃翠</v>
      </c>
      <c r="C92" s="4" t="str">
        <f>"0607"</f>
        <v>0607</v>
      </c>
      <c r="D92" s="4">
        <v>78</v>
      </c>
      <c r="E92" s="4">
        <v>52</v>
      </c>
      <c r="F92" s="4">
        <v>65</v>
      </c>
    </row>
    <row r="93" spans="1:6" ht="14.25">
      <c r="A93" s="4">
        <v>91</v>
      </c>
      <c r="B93" s="4" t="str">
        <f>"廖靖淇"</f>
        <v>廖靖淇</v>
      </c>
      <c r="C93" s="4" t="str">
        <f>"0701"</f>
        <v>0701</v>
      </c>
      <c r="D93" s="4">
        <v>75</v>
      </c>
      <c r="E93" s="4">
        <v>55</v>
      </c>
      <c r="F93" s="4">
        <v>65</v>
      </c>
    </row>
    <row r="94" spans="1:6" ht="14.25">
      <c r="A94" s="4">
        <v>92</v>
      </c>
      <c r="B94" s="4" t="str">
        <f>"梅梦杰"</f>
        <v>梅梦杰</v>
      </c>
      <c r="C94" s="4" t="str">
        <f>"0912"</f>
        <v>0912</v>
      </c>
      <c r="D94" s="4">
        <v>74</v>
      </c>
      <c r="E94" s="4">
        <v>56</v>
      </c>
      <c r="F94" s="4">
        <v>65</v>
      </c>
    </row>
    <row r="95" spans="1:6" ht="14.25">
      <c r="A95" s="4">
        <v>93</v>
      </c>
      <c r="B95" s="4" t="str">
        <f>"陈雨"</f>
        <v>陈雨</v>
      </c>
      <c r="C95" s="4" t="str">
        <f>"0915"</f>
        <v>0915</v>
      </c>
      <c r="D95" s="4">
        <v>70</v>
      </c>
      <c r="E95" s="4">
        <v>60</v>
      </c>
      <c r="F95" s="4">
        <v>65</v>
      </c>
    </row>
    <row r="96" spans="1:6" ht="14.25">
      <c r="A96" s="4">
        <v>94</v>
      </c>
      <c r="B96" s="4" t="str">
        <f>"蒲明钰"</f>
        <v>蒲明钰</v>
      </c>
      <c r="C96" s="4" t="str">
        <f>"1115"</f>
        <v>1115</v>
      </c>
      <c r="D96" s="4">
        <v>74</v>
      </c>
      <c r="E96" s="4">
        <v>56</v>
      </c>
      <c r="F96" s="4">
        <v>65</v>
      </c>
    </row>
    <row r="97" spans="1:6" ht="14.25">
      <c r="A97" s="4">
        <v>95</v>
      </c>
      <c r="B97" s="4" t="str">
        <f>"冯芹"</f>
        <v>冯芹</v>
      </c>
      <c r="C97" s="4" t="str">
        <f>"1312"</f>
        <v>1312</v>
      </c>
      <c r="D97" s="4">
        <v>69</v>
      </c>
      <c r="E97" s="4">
        <v>61</v>
      </c>
      <c r="F97" s="4">
        <v>65</v>
      </c>
    </row>
    <row r="98" spans="1:6" ht="14.25">
      <c r="A98" s="4">
        <v>96</v>
      </c>
      <c r="B98" s="4" t="str">
        <f>"王蔓"</f>
        <v>王蔓</v>
      </c>
      <c r="C98" s="4" t="str">
        <f>"0107"</f>
        <v>0107</v>
      </c>
      <c r="D98" s="4">
        <v>77</v>
      </c>
      <c r="E98" s="4">
        <v>52</v>
      </c>
      <c r="F98" s="4">
        <v>64.5</v>
      </c>
    </row>
    <row r="99" spans="1:6" ht="14.25">
      <c r="A99" s="4">
        <v>97</v>
      </c>
      <c r="B99" s="4" t="str">
        <f>"周丹丹"</f>
        <v>周丹丹</v>
      </c>
      <c r="C99" s="4" t="str">
        <f>"0113"</f>
        <v>0113</v>
      </c>
      <c r="D99" s="4">
        <v>76</v>
      </c>
      <c r="E99" s="4">
        <v>53</v>
      </c>
      <c r="F99" s="4">
        <v>64.5</v>
      </c>
    </row>
    <row r="100" spans="1:6" ht="14.25">
      <c r="A100" s="4">
        <v>98</v>
      </c>
      <c r="B100" s="4" t="str">
        <f>"贺红敏"</f>
        <v>贺红敏</v>
      </c>
      <c r="C100" s="4" t="str">
        <f>"0129"</f>
        <v>0129</v>
      </c>
      <c r="D100" s="4">
        <v>71</v>
      </c>
      <c r="E100" s="4">
        <v>58</v>
      </c>
      <c r="F100" s="4">
        <v>64.5</v>
      </c>
    </row>
    <row r="101" spans="1:6" ht="14.25">
      <c r="A101" s="4">
        <v>99</v>
      </c>
      <c r="B101" s="4" t="str">
        <f>"魏星星"</f>
        <v>魏星星</v>
      </c>
      <c r="C101" s="4" t="str">
        <f>"0216"</f>
        <v>0216</v>
      </c>
      <c r="D101" s="4">
        <v>65</v>
      </c>
      <c r="E101" s="4">
        <v>64</v>
      </c>
      <c r="F101" s="4">
        <v>64.5</v>
      </c>
    </row>
    <row r="102" spans="1:6" ht="14.25">
      <c r="A102" s="4">
        <v>100</v>
      </c>
      <c r="B102" s="4" t="str">
        <f>"胡富莲"</f>
        <v>胡富莲</v>
      </c>
      <c r="C102" s="4" t="str">
        <f>"1107"</f>
        <v>1107</v>
      </c>
      <c r="D102" s="4">
        <v>71</v>
      </c>
      <c r="E102" s="4">
        <v>58</v>
      </c>
      <c r="F102" s="4">
        <v>64.5</v>
      </c>
    </row>
    <row r="103" spans="1:6" ht="14.25">
      <c r="A103" s="4">
        <v>101</v>
      </c>
      <c r="B103" s="4" t="str">
        <f>"王燕 "</f>
        <v>王燕 </v>
      </c>
      <c r="C103" s="4" t="str">
        <f>"1223"</f>
        <v>1223</v>
      </c>
      <c r="D103" s="4">
        <v>69</v>
      </c>
      <c r="E103" s="4">
        <v>60</v>
      </c>
      <c r="F103" s="4">
        <v>64.5</v>
      </c>
    </row>
    <row r="104" spans="1:6" ht="14.25">
      <c r="A104" s="4">
        <v>102</v>
      </c>
      <c r="B104" s="4" t="str">
        <f>"孙兰兰"</f>
        <v>孙兰兰</v>
      </c>
      <c r="C104" s="4" t="str">
        <f>"1304"</f>
        <v>1304</v>
      </c>
      <c r="D104" s="4">
        <v>78</v>
      </c>
      <c r="E104" s="4">
        <v>51</v>
      </c>
      <c r="F104" s="4">
        <v>64.5</v>
      </c>
    </row>
    <row r="105" spans="1:6" ht="14.25">
      <c r="A105" s="4">
        <v>103</v>
      </c>
      <c r="B105" s="4" t="str">
        <f>"龚雪梅"</f>
        <v>龚雪梅</v>
      </c>
      <c r="C105" s="4" t="str">
        <f>"0126"</f>
        <v>0126</v>
      </c>
      <c r="D105" s="4">
        <v>74</v>
      </c>
      <c r="E105" s="4">
        <v>54</v>
      </c>
      <c r="F105" s="4">
        <v>64</v>
      </c>
    </row>
    <row r="106" spans="1:6" ht="14.25">
      <c r="A106" s="4">
        <v>104</v>
      </c>
      <c r="B106" s="4" t="str">
        <f>"徐双兰"</f>
        <v>徐双兰</v>
      </c>
      <c r="C106" s="4" t="str">
        <f>"0201"</f>
        <v>0201</v>
      </c>
      <c r="D106" s="4">
        <v>73</v>
      </c>
      <c r="E106" s="4">
        <v>55</v>
      </c>
      <c r="F106" s="4">
        <v>64</v>
      </c>
    </row>
    <row r="107" spans="1:6" ht="14.25">
      <c r="A107" s="4">
        <v>105</v>
      </c>
      <c r="B107" s="4" t="str">
        <f>"储晓敏"</f>
        <v>储晓敏</v>
      </c>
      <c r="C107" s="4" t="str">
        <f>"0408"</f>
        <v>0408</v>
      </c>
      <c r="D107" s="4">
        <v>73</v>
      </c>
      <c r="E107" s="4">
        <v>55</v>
      </c>
      <c r="F107" s="4">
        <v>64</v>
      </c>
    </row>
    <row r="108" spans="1:6" ht="14.25">
      <c r="A108" s="4">
        <v>106</v>
      </c>
      <c r="B108" s="4" t="str">
        <f>"芮慧品"</f>
        <v>芮慧品</v>
      </c>
      <c r="C108" s="4" t="str">
        <f>"0503"</f>
        <v>0503</v>
      </c>
      <c r="D108" s="4">
        <v>73</v>
      </c>
      <c r="E108" s="4">
        <v>55</v>
      </c>
      <c r="F108" s="4">
        <v>64</v>
      </c>
    </row>
    <row r="109" spans="1:6" ht="14.25">
      <c r="A109" s="4">
        <v>107</v>
      </c>
      <c r="B109" s="4" t="str">
        <f>"孙梅嵌"</f>
        <v>孙梅嵌</v>
      </c>
      <c r="C109" s="4" t="str">
        <f>"0711"</f>
        <v>0711</v>
      </c>
      <c r="D109" s="4">
        <v>70</v>
      </c>
      <c r="E109" s="4">
        <v>58</v>
      </c>
      <c r="F109" s="4">
        <v>64</v>
      </c>
    </row>
    <row r="110" spans="1:6" ht="14.25">
      <c r="A110" s="4">
        <v>108</v>
      </c>
      <c r="B110" s="4" t="str">
        <f>"匡晓婉"</f>
        <v>匡晓婉</v>
      </c>
      <c r="C110" s="4" t="str">
        <f>"0914"</f>
        <v>0914</v>
      </c>
      <c r="D110" s="4">
        <v>76</v>
      </c>
      <c r="E110" s="4">
        <v>52</v>
      </c>
      <c r="F110" s="4">
        <v>64</v>
      </c>
    </row>
    <row r="111" spans="1:6" ht="14.25">
      <c r="A111" s="4">
        <v>109</v>
      </c>
      <c r="B111" s="4" t="str">
        <f>"李岚"</f>
        <v>李岚</v>
      </c>
      <c r="C111" s="4" t="str">
        <f>"1319"</f>
        <v>1319</v>
      </c>
      <c r="D111" s="4">
        <v>68</v>
      </c>
      <c r="E111" s="4">
        <v>60</v>
      </c>
      <c r="F111" s="4">
        <v>64</v>
      </c>
    </row>
    <row r="112" spans="1:6" ht="14.25">
      <c r="A112" s="4">
        <v>110</v>
      </c>
      <c r="B112" s="4" t="str">
        <f>"张娜"</f>
        <v>张娜</v>
      </c>
      <c r="C112" s="4" t="str">
        <f>"0104"</f>
        <v>0104</v>
      </c>
      <c r="D112" s="4">
        <v>67</v>
      </c>
      <c r="E112" s="4">
        <v>60</v>
      </c>
      <c r="F112" s="4">
        <v>63.5</v>
      </c>
    </row>
    <row r="113" spans="1:6" ht="14.25">
      <c r="A113" s="4">
        <v>111</v>
      </c>
      <c r="B113" s="4" t="str">
        <f>"彭莹莹"</f>
        <v>彭莹莹</v>
      </c>
      <c r="C113" s="4" t="str">
        <f>"0106"</f>
        <v>0106</v>
      </c>
      <c r="D113" s="4">
        <v>82</v>
      </c>
      <c r="E113" s="4">
        <v>45</v>
      </c>
      <c r="F113" s="4">
        <v>63.5</v>
      </c>
    </row>
    <row r="114" spans="1:6" ht="14.25">
      <c r="A114" s="4">
        <v>112</v>
      </c>
      <c r="B114" s="4" t="str">
        <f>"卢欣瑞"</f>
        <v>卢欣瑞</v>
      </c>
      <c r="C114" s="4" t="str">
        <f>"0212"</f>
        <v>0212</v>
      </c>
      <c r="D114" s="4">
        <v>73</v>
      </c>
      <c r="E114" s="4">
        <v>54</v>
      </c>
      <c r="F114" s="4">
        <v>63.5</v>
      </c>
    </row>
    <row r="115" spans="1:6" ht="14.25">
      <c r="A115" s="4">
        <v>113</v>
      </c>
      <c r="B115" s="4" t="str">
        <f>"梅晓慧"</f>
        <v>梅晓慧</v>
      </c>
      <c r="C115" s="4" t="str">
        <f>"0329"</f>
        <v>0329</v>
      </c>
      <c r="D115" s="4">
        <v>69</v>
      </c>
      <c r="E115" s="4">
        <v>58</v>
      </c>
      <c r="F115" s="4">
        <v>63.5</v>
      </c>
    </row>
    <row r="116" spans="1:6" ht="14.25">
      <c r="A116" s="4">
        <v>114</v>
      </c>
      <c r="B116" s="4" t="str">
        <f>"赵蕾"</f>
        <v>赵蕾</v>
      </c>
      <c r="C116" s="4" t="str">
        <f>"0620"</f>
        <v>0620</v>
      </c>
      <c r="D116" s="4">
        <v>69</v>
      </c>
      <c r="E116" s="4">
        <v>58</v>
      </c>
      <c r="F116" s="4">
        <v>63.5</v>
      </c>
    </row>
    <row r="117" spans="1:6" ht="14.25">
      <c r="A117" s="4">
        <v>115</v>
      </c>
      <c r="B117" s="4" t="str">
        <f>"张庆"</f>
        <v>张庆</v>
      </c>
      <c r="C117" s="4" t="str">
        <f>"0706"</f>
        <v>0706</v>
      </c>
      <c r="D117" s="4">
        <v>74</v>
      </c>
      <c r="E117" s="4">
        <v>53</v>
      </c>
      <c r="F117" s="4">
        <v>63.5</v>
      </c>
    </row>
    <row r="118" spans="1:6" ht="14.25">
      <c r="A118" s="4">
        <v>116</v>
      </c>
      <c r="B118" s="4" t="str">
        <f>"匡兰心"</f>
        <v>匡兰心</v>
      </c>
      <c r="C118" s="4" t="str">
        <f>"1210"</f>
        <v>1210</v>
      </c>
      <c r="D118" s="4">
        <v>71</v>
      </c>
      <c r="E118" s="4">
        <v>56</v>
      </c>
      <c r="F118" s="4">
        <v>63.5</v>
      </c>
    </row>
    <row r="119" spans="1:6" ht="14.25">
      <c r="A119" s="4">
        <v>117</v>
      </c>
      <c r="B119" s="4" t="str">
        <f>"单启庆"</f>
        <v>单启庆</v>
      </c>
      <c r="C119" s="4" t="str">
        <f>"1309"</f>
        <v>1309</v>
      </c>
      <c r="D119" s="4">
        <v>69</v>
      </c>
      <c r="E119" s="4">
        <v>58</v>
      </c>
      <c r="F119" s="4">
        <v>63.5</v>
      </c>
    </row>
    <row r="120" spans="1:6" ht="14.25">
      <c r="A120" s="4">
        <v>118</v>
      </c>
      <c r="B120" s="4" t="str">
        <f>"袁兰"</f>
        <v>袁兰</v>
      </c>
      <c r="C120" s="4" t="str">
        <f>"0109"</f>
        <v>0109</v>
      </c>
      <c r="D120" s="4">
        <v>68</v>
      </c>
      <c r="E120" s="4">
        <v>58</v>
      </c>
      <c r="F120" s="4">
        <v>63</v>
      </c>
    </row>
    <row r="121" spans="1:6" ht="14.25">
      <c r="A121" s="4">
        <v>119</v>
      </c>
      <c r="B121" s="4" t="str">
        <f>"姜健"</f>
        <v>姜健</v>
      </c>
      <c r="C121" s="4" t="str">
        <f>"0117"</f>
        <v>0117</v>
      </c>
      <c r="D121" s="4">
        <v>70</v>
      </c>
      <c r="E121" s="4">
        <v>56</v>
      </c>
      <c r="F121" s="4">
        <v>63</v>
      </c>
    </row>
    <row r="122" spans="1:6" ht="14.25">
      <c r="A122" s="4">
        <v>120</v>
      </c>
      <c r="B122" s="4" t="str">
        <f>"张兰"</f>
        <v>张兰</v>
      </c>
      <c r="C122" s="4" t="str">
        <f>"0519"</f>
        <v>0519</v>
      </c>
      <c r="D122" s="4">
        <v>69</v>
      </c>
      <c r="E122" s="4">
        <v>57</v>
      </c>
      <c r="F122" s="4">
        <v>63</v>
      </c>
    </row>
    <row r="123" spans="1:6" ht="14.25">
      <c r="A123" s="4">
        <v>121</v>
      </c>
      <c r="B123" s="4" t="str">
        <f>"陈爽"</f>
        <v>陈爽</v>
      </c>
      <c r="C123" s="4" t="str">
        <f>"0702"</f>
        <v>0702</v>
      </c>
      <c r="D123" s="4">
        <v>70</v>
      </c>
      <c r="E123" s="4">
        <v>56</v>
      </c>
      <c r="F123" s="4">
        <v>63</v>
      </c>
    </row>
    <row r="124" spans="1:6" ht="14.25">
      <c r="A124" s="4">
        <v>122</v>
      </c>
      <c r="B124" s="4" t="str">
        <f>"朱金凤"</f>
        <v>朱金凤</v>
      </c>
      <c r="C124" s="4" t="str">
        <f>"0807"</f>
        <v>0807</v>
      </c>
      <c r="D124" s="4">
        <v>75</v>
      </c>
      <c r="E124" s="4">
        <v>51</v>
      </c>
      <c r="F124" s="4">
        <v>63</v>
      </c>
    </row>
    <row r="125" spans="1:6" ht="14.25">
      <c r="A125" s="4">
        <v>123</v>
      </c>
      <c r="B125" s="4" t="str">
        <f>"陈文亚"</f>
        <v>陈文亚</v>
      </c>
      <c r="C125" s="4" t="str">
        <f>"0907"</f>
        <v>0907</v>
      </c>
      <c r="D125" s="4">
        <v>69</v>
      </c>
      <c r="E125" s="4">
        <v>57</v>
      </c>
      <c r="F125" s="4">
        <v>63</v>
      </c>
    </row>
    <row r="126" spans="1:6" ht="14.25">
      <c r="A126" s="4">
        <v>124</v>
      </c>
      <c r="B126" s="4" t="str">
        <f>"徐本琴"</f>
        <v>徐本琴</v>
      </c>
      <c r="C126" s="4" t="str">
        <f>"1203"</f>
        <v>1203</v>
      </c>
      <c r="D126" s="4">
        <v>74</v>
      </c>
      <c r="E126" s="4">
        <v>52</v>
      </c>
      <c r="F126" s="4">
        <v>63</v>
      </c>
    </row>
    <row r="127" spans="1:6" ht="14.25">
      <c r="A127" s="4">
        <v>125</v>
      </c>
      <c r="B127" s="4" t="str">
        <f>"王宝宝"</f>
        <v>王宝宝</v>
      </c>
      <c r="C127" s="4" t="str">
        <f>"1311"</f>
        <v>1311</v>
      </c>
      <c r="D127" s="4">
        <v>73</v>
      </c>
      <c r="E127" s="4">
        <v>53</v>
      </c>
      <c r="F127" s="4">
        <v>63</v>
      </c>
    </row>
    <row r="128" spans="1:6" ht="14.25">
      <c r="A128" s="4">
        <v>126</v>
      </c>
      <c r="B128" s="4" t="str">
        <f>"吴华"</f>
        <v>吴华</v>
      </c>
      <c r="C128" s="4" t="str">
        <f>"0120"</f>
        <v>0120</v>
      </c>
      <c r="D128" s="4">
        <v>70</v>
      </c>
      <c r="E128" s="4">
        <v>55</v>
      </c>
      <c r="F128" s="4">
        <v>62.5</v>
      </c>
    </row>
    <row r="129" spans="1:6" ht="14.25">
      <c r="A129" s="4">
        <v>127</v>
      </c>
      <c r="B129" s="4" t="str">
        <f>"谢玉"</f>
        <v>谢玉</v>
      </c>
      <c r="C129" s="4" t="str">
        <f>"0226"</f>
        <v>0226</v>
      </c>
      <c r="D129" s="4">
        <v>68</v>
      </c>
      <c r="E129" s="4">
        <v>57</v>
      </c>
      <c r="F129" s="4">
        <v>62.5</v>
      </c>
    </row>
    <row r="130" spans="1:6" ht="14.25">
      <c r="A130" s="4">
        <v>128</v>
      </c>
      <c r="B130" s="4" t="str">
        <f>"胡梦娟"</f>
        <v>胡梦娟</v>
      </c>
      <c r="C130" s="4" t="str">
        <f>"0306"</f>
        <v>0306</v>
      </c>
      <c r="D130" s="4">
        <v>71</v>
      </c>
      <c r="E130" s="4">
        <v>54</v>
      </c>
      <c r="F130" s="4">
        <v>62.5</v>
      </c>
    </row>
    <row r="131" spans="1:6" ht="14.25">
      <c r="A131" s="4">
        <v>129</v>
      </c>
      <c r="B131" s="4" t="str">
        <f>"刘冰洁"</f>
        <v>刘冰洁</v>
      </c>
      <c r="C131" s="4" t="str">
        <f>"0721"</f>
        <v>0721</v>
      </c>
      <c r="D131" s="4">
        <v>74</v>
      </c>
      <c r="E131" s="4">
        <v>51</v>
      </c>
      <c r="F131" s="4">
        <v>62.5</v>
      </c>
    </row>
    <row r="132" spans="1:6" ht="14.25">
      <c r="A132" s="4">
        <v>130</v>
      </c>
      <c r="B132" s="4" t="str">
        <f>"洪梦婕"</f>
        <v>洪梦婕</v>
      </c>
      <c r="C132" s="4" t="str">
        <f>"1025"</f>
        <v>1025</v>
      </c>
      <c r="D132" s="4">
        <v>67</v>
      </c>
      <c r="E132" s="4">
        <v>58</v>
      </c>
      <c r="F132" s="4">
        <v>62.5</v>
      </c>
    </row>
    <row r="133" spans="1:6" ht="14.25">
      <c r="A133" s="4">
        <v>131</v>
      </c>
      <c r="B133" s="4" t="str">
        <f>"盛然"</f>
        <v>盛然</v>
      </c>
      <c r="C133" s="4" t="str">
        <f>"1030"</f>
        <v>1030</v>
      </c>
      <c r="D133" s="4">
        <v>70</v>
      </c>
      <c r="E133" s="4">
        <v>55</v>
      </c>
      <c r="F133" s="4">
        <v>62.5</v>
      </c>
    </row>
    <row r="134" spans="1:6" ht="14.25">
      <c r="A134" s="4">
        <v>132</v>
      </c>
      <c r="B134" s="4" t="str">
        <f>"汪倩倩"</f>
        <v>汪倩倩</v>
      </c>
      <c r="C134" s="4" t="str">
        <f>"1105"</f>
        <v>1105</v>
      </c>
      <c r="D134" s="4">
        <v>72</v>
      </c>
      <c r="E134" s="4">
        <v>53</v>
      </c>
      <c r="F134" s="4">
        <v>62.5</v>
      </c>
    </row>
    <row r="135" spans="1:6" ht="14.25">
      <c r="A135" s="4">
        <v>133</v>
      </c>
      <c r="B135" s="4" t="str">
        <f>"秦乐"</f>
        <v>秦乐</v>
      </c>
      <c r="C135" s="4" t="str">
        <f>"1116"</f>
        <v>1116</v>
      </c>
      <c r="D135" s="4">
        <v>70</v>
      </c>
      <c r="E135" s="4">
        <v>55</v>
      </c>
      <c r="F135" s="4">
        <v>62.5</v>
      </c>
    </row>
    <row r="136" spans="1:6" ht="14.25">
      <c r="A136" s="4">
        <v>134</v>
      </c>
      <c r="B136" s="4" t="str">
        <f>"孔庆叶"</f>
        <v>孔庆叶</v>
      </c>
      <c r="C136" s="4" t="str">
        <f>"1318"</f>
        <v>1318</v>
      </c>
      <c r="D136" s="4">
        <v>71</v>
      </c>
      <c r="E136" s="4">
        <v>54</v>
      </c>
      <c r="F136" s="4">
        <v>62.5</v>
      </c>
    </row>
    <row r="137" spans="1:6" ht="14.25">
      <c r="A137" s="4">
        <v>135</v>
      </c>
      <c r="B137" s="4" t="str">
        <f>"叶紫"</f>
        <v>叶紫</v>
      </c>
      <c r="C137" s="4" t="str">
        <f>"0312"</f>
        <v>0312</v>
      </c>
      <c r="D137" s="4">
        <v>75</v>
      </c>
      <c r="E137" s="4">
        <v>49</v>
      </c>
      <c r="F137" s="4">
        <v>62</v>
      </c>
    </row>
    <row r="138" spans="1:6" ht="14.25">
      <c r="A138" s="4">
        <v>136</v>
      </c>
      <c r="B138" s="4" t="str">
        <f>"芮立倩"</f>
        <v>芮立倩</v>
      </c>
      <c r="C138" s="4" t="str">
        <f>"0330"</f>
        <v>0330</v>
      </c>
      <c r="D138" s="4">
        <v>76</v>
      </c>
      <c r="E138" s="4">
        <v>48</v>
      </c>
      <c r="F138" s="4">
        <v>62</v>
      </c>
    </row>
    <row r="139" spans="1:6" ht="14.25">
      <c r="A139" s="4">
        <v>137</v>
      </c>
      <c r="B139" s="4" t="str">
        <f>"李晓慧"</f>
        <v>李晓慧</v>
      </c>
      <c r="C139" s="4" t="str">
        <f>"0411"</f>
        <v>0411</v>
      </c>
      <c r="D139" s="4">
        <v>72</v>
      </c>
      <c r="E139" s="4">
        <v>52</v>
      </c>
      <c r="F139" s="4">
        <v>62</v>
      </c>
    </row>
    <row r="140" spans="1:6" ht="14.25">
      <c r="A140" s="4">
        <v>138</v>
      </c>
      <c r="B140" s="4" t="str">
        <f>"杨灿灿"</f>
        <v>杨灿灿</v>
      </c>
      <c r="C140" s="4" t="str">
        <f>"0422"</f>
        <v>0422</v>
      </c>
      <c r="D140" s="4">
        <v>70</v>
      </c>
      <c r="E140" s="4">
        <v>54</v>
      </c>
      <c r="F140" s="4">
        <v>62</v>
      </c>
    </row>
    <row r="141" spans="1:6" ht="14.25">
      <c r="A141" s="4">
        <v>139</v>
      </c>
      <c r="B141" s="4" t="str">
        <f>"石家慧"</f>
        <v>石家慧</v>
      </c>
      <c r="C141" s="4" t="str">
        <f>"0705"</f>
        <v>0705</v>
      </c>
      <c r="D141" s="4">
        <v>67</v>
      </c>
      <c r="E141" s="4">
        <v>57</v>
      </c>
      <c r="F141" s="4">
        <v>62</v>
      </c>
    </row>
    <row r="142" spans="1:6" ht="14.25">
      <c r="A142" s="4">
        <v>140</v>
      </c>
      <c r="B142" s="4" t="str">
        <f>"刘玉洁"</f>
        <v>刘玉洁</v>
      </c>
      <c r="C142" s="4" t="str">
        <f>"0716"</f>
        <v>0716</v>
      </c>
      <c r="D142" s="4">
        <v>73</v>
      </c>
      <c r="E142" s="4">
        <v>51</v>
      </c>
      <c r="F142" s="4">
        <v>62</v>
      </c>
    </row>
    <row r="143" spans="1:6" ht="14.25">
      <c r="A143" s="4">
        <v>141</v>
      </c>
      <c r="B143" s="4" t="str">
        <f>"赵恩惜"</f>
        <v>赵恩惜</v>
      </c>
      <c r="C143" s="4" t="str">
        <f>"0811"</f>
        <v>0811</v>
      </c>
      <c r="D143" s="4">
        <v>73</v>
      </c>
      <c r="E143" s="4">
        <v>51</v>
      </c>
      <c r="F143" s="4">
        <v>62</v>
      </c>
    </row>
    <row r="144" spans="1:6" ht="14.25">
      <c r="A144" s="4">
        <v>142</v>
      </c>
      <c r="B144" s="4" t="str">
        <f>"潘雯雯"</f>
        <v>潘雯雯</v>
      </c>
      <c r="C144" s="4" t="str">
        <f>"1004"</f>
        <v>1004</v>
      </c>
      <c r="D144" s="4">
        <v>69</v>
      </c>
      <c r="E144" s="4">
        <v>55</v>
      </c>
      <c r="F144" s="4">
        <v>62</v>
      </c>
    </row>
    <row r="145" spans="1:6" ht="14.25">
      <c r="A145" s="4">
        <v>143</v>
      </c>
      <c r="B145" s="4" t="str">
        <f>"胡雯鑫"</f>
        <v>胡雯鑫</v>
      </c>
      <c r="C145" s="4" t="str">
        <f>"1021"</f>
        <v>1021</v>
      </c>
      <c r="D145" s="4">
        <v>71</v>
      </c>
      <c r="E145" s="4">
        <v>53</v>
      </c>
      <c r="F145" s="4">
        <v>62</v>
      </c>
    </row>
    <row r="146" spans="1:6" ht="14.25">
      <c r="A146" s="4">
        <v>144</v>
      </c>
      <c r="B146" s="4" t="str">
        <f>"刘文燕"</f>
        <v>刘文燕</v>
      </c>
      <c r="C146" s="4" t="str">
        <f>"1126"</f>
        <v>1126</v>
      </c>
      <c r="D146" s="4">
        <v>70</v>
      </c>
      <c r="E146" s="4">
        <v>54</v>
      </c>
      <c r="F146" s="4">
        <v>62</v>
      </c>
    </row>
    <row r="147" spans="1:6" ht="14.25">
      <c r="A147" s="4">
        <v>145</v>
      </c>
      <c r="B147" s="4" t="str">
        <f>"王明琪"</f>
        <v>王明琪</v>
      </c>
      <c r="C147" s="4" t="str">
        <f>"1301"</f>
        <v>1301</v>
      </c>
      <c r="D147" s="4">
        <v>76</v>
      </c>
      <c r="E147" s="4">
        <v>48</v>
      </c>
      <c r="F147" s="4">
        <v>62</v>
      </c>
    </row>
    <row r="148" spans="1:6" ht="14.25">
      <c r="A148" s="4">
        <v>146</v>
      </c>
      <c r="B148" s="4" t="str">
        <f>"康志红"</f>
        <v>康志红</v>
      </c>
      <c r="C148" s="4" t="str">
        <f>"1306"</f>
        <v>1306</v>
      </c>
      <c r="D148" s="4">
        <v>74</v>
      </c>
      <c r="E148" s="4">
        <v>50</v>
      </c>
      <c r="F148" s="4">
        <v>62</v>
      </c>
    </row>
    <row r="149" spans="1:6" ht="14.25">
      <c r="A149" s="4">
        <v>147</v>
      </c>
      <c r="B149" s="4" t="str">
        <f>"张楠"</f>
        <v>张楠</v>
      </c>
      <c r="C149" s="4" t="str">
        <f>"0301"</f>
        <v>0301</v>
      </c>
      <c r="D149" s="4">
        <v>70</v>
      </c>
      <c r="E149" s="4">
        <v>53</v>
      </c>
      <c r="F149" s="4">
        <v>61.5</v>
      </c>
    </row>
    <row r="150" spans="1:6" ht="14.25">
      <c r="A150" s="4">
        <v>148</v>
      </c>
      <c r="B150" s="4" t="str">
        <f>"李小燕"</f>
        <v>李小燕</v>
      </c>
      <c r="C150" s="4" t="str">
        <f>"0409"</f>
        <v>0409</v>
      </c>
      <c r="D150" s="4">
        <v>76</v>
      </c>
      <c r="E150" s="4">
        <v>47</v>
      </c>
      <c r="F150" s="4">
        <v>61.5</v>
      </c>
    </row>
    <row r="151" spans="1:6" ht="14.25">
      <c r="A151" s="4">
        <v>149</v>
      </c>
      <c r="B151" s="4" t="str">
        <f>"占宏娜"</f>
        <v>占宏娜</v>
      </c>
      <c r="C151" s="4" t="str">
        <f>"0903"</f>
        <v>0903</v>
      </c>
      <c r="D151" s="4">
        <v>73</v>
      </c>
      <c r="E151" s="4">
        <v>50</v>
      </c>
      <c r="F151" s="4">
        <v>61.5</v>
      </c>
    </row>
    <row r="152" spans="1:6" ht="14.25">
      <c r="A152" s="4">
        <v>150</v>
      </c>
      <c r="B152" s="4" t="str">
        <f>"闫鸿宇"</f>
        <v>闫鸿宇</v>
      </c>
      <c r="C152" s="4" t="str">
        <f>"1003"</f>
        <v>1003</v>
      </c>
      <c r="D152" s="4">
        <v>72</v>
      </c>
      <c r="E152" s="4">
        <v>51</v>
      </c>
      <c r="F152" s="4">
        <v>61.5</v>
      </c>
    </row>
    <row r="153" spans="1:6" ht="14.25">
      <c r="A153" s="4">
        <v>151</v>
      </c>
      <c r="B153" s="4" t="str">
        <f>"陆璐"</f>
        <v>陆璐</v>
      </c>
      <c r="C153" s="4" t="str">
        <f>"1314"</f>
        <v>1314</v>
      </c>
      <c r="D153" s="4">
        <v>71</v>
      </c>
      <c r="E153" s="4">
        <v>52</v>
      </c>
      <c r="F153" s="4">
        <v>61.5</v>
      </c>
    </row>
    <row r="154" spans="1:6" ht="14.25">
      <c r="A154" s="4">
        <v>152</v>
      </c>
      <c r="B154" s="4" t="str">
        <f>"吴贻平"</f>
        <v>吴贻平</v>
      </c>
      <c r="C154" s="4" t="str">
        <f>"0502"</f>
        <v>0502</v>
      </c>
      <c r="D154" s="4">
        <v>69</v>
      </c>
      <c r="E154" s="4">
        <v>53</v>
      </c>
      <c r="F154" s="4">
        <v>61</v>
      </c>
    </row>
    <row r="155" spans="1:6" ht="14.25">
      <c r="A155" s="4">
        <v>153</v>
      </c>
      <c r="B155" s="4" t="str">
        <f>"郝慧慧"</f>
        <v>郝慧慧</v>
      </c>
      <c r="C155" s="4" t="str">
        <f>"0515"</f>
        <v>0515</v>
      </c>
      <c r="D155" s="4">
        <v>79</v>
      </c>
      <c r="E155" s="4">
        <v>43</v>
      </c>
      <c r="F155" s="4">
        <v>61</v>
      </c>
    </row>
    <row r="156" spans="1:6" ht="14.25">
      <c r="A156" s="4">
        <v>154</v>
      </c>
      <c r="B156" s="4" t="str">
        <f>"王亚玲"</f>
        <v>王亚玲</v>
      </c>
      <c r="C156" s="4" t="str">
        <f>"0616"</f>
        <v>0616</v>
      </c>
      <c r="D156" s="4">
        <v>73</v>
      </c>
      <c r="E156" s="4">
        <v>49</v>
      </c>
      <c r="F156" s="4">
        <v>61</v>
      </c>
    </row>
    <row r="157" spans="1:6" ht="14.25">
      <c r="A157" s="4">
        <v>155</v>
      </c>
      <c r="B157" s="4" t="str">
        <f>"陈素珍"</f>
        <v>陈素珍</v>
      </c>
      <c r="C157" s="4" t="str">
        <f>"1123"</f>
        <v>1123</v>
      </c>
      <c r="D157" s="4">
        <v>73</v>
      </c>
      <c r="E157" s="4">
        <v>49</v>
      </c>
      <c r="F157" s="4">
        <v>61</v>
      </c>
    </row>
    <row r="158" spans="1:6" ht="14.25">
      <c r="A158" s="4">
        <v>156</v>
      </c>
      <c r="B158" s="4" t="str">
        <f>"秦俊君"</f>
        <v>秦俊君</v>
      </c>
      <c r="C158" s="4" t="str">
        <f>"0207"</f>
        <v>0207</v>
      </c>
      <c r="D158" s="4">
        <v>69</v>
      </c>
      <c r="E158" s="4">
        <v>52</v>
      </c>
      <c r="F158" s="4">
        <v>60.5</v>
      </c>
    </row>
    <row r="159" spans="1:6" ht="14.25">
      <c r="A159" s="4">
        <v>157</v>
      </c>
      <c r="B159" s="4" t="str">
        <f>"宋世玉"</f>
        <v>宋世玉</v>
      </c>
      <c r="C159" s="4" t="str">
        <f>"0218"</f>
        <v>0218</v>
      </c>
      <c r="D159" s="4">
        <v>69</v>
      </c>
      <c r="E159" s="4">
        <v>52</v>
      </c>
      <c r="F159" s="4">
        <v>60.5</v>
      </c>
    </row>
    <row r="160" spans="1:6" ht="14.25">
      <c r="A160" s="4">
        <v>158</v>
      </c>
      <c r="B160" s="4" t="str">
        <f>"张晓嫚"</f>
        <v>张晓嫚</v>
      </c>
      <c r="C160" s="4" t="str">
        <f>"0424"</f>
        <v>0424</v>
      </c>
      <c r="D160" s="4">
        <v>65</v>
      </c>
      <c r="E160" s="4">
        <v>56</v>
      </c>
      <c r="F160" s="4">
        <v>60.5</v>
      </c>
    </row>
    <row r="161" spans="1:6" ht="14.25">
      <c r="A161" s="4">
        <v>159</v>
      </c>
      <c r="B161" s="4" t="str">
        <f>"陈鑫"</f>
        <v>陈鑫</v>
      </c>
      <c r="C161" s="4" t="str">
        <f>"0717"</f>
        <v>0717</v>
      </c>
      <c r="D161" s="4">
        <v>67</v>
      </c>
      <c r="E161" s="4">
        <v>54</v>
      </c>
      <c r="F161" s="4">
        <v>60.5</v>
      </c>
    </row>
    <row r="162" spans="1:6" ht="14.25">
      <c r="A162" s="4">
        <v>160</v>
      </c>
      <c r="B162" s="4" t="str">
        <f>"陈玉兰"</f>
        <v>陈玉兰</v>
      </c>
      <c r="C162" s="4" t="str">
        <f>"0828"</f>
        <v>0828</v>
      </c>
      <c r="D162" s="4">
        <v>71</v>
      </c>
      <c r="E162" s="4">
        <v>50</v>
      </c>
      <c r="F162" s="4">
        <v>60.5</v>
      </c>
    </row>
    <row r="163" spans="1:6" ht="14.25">
      <c r="A163" s="4">
        <v>161</v>
      </c>
      <c r="B163" s="4" t="str">
        <f>"李玉琴"</f>
        <v>李玉琴</v>
      </c>
      <c r="C163" s="4" t="str">
        <f>"1018"</f>
        <v>1018</v>
      </c>
      <c r="D163" s="4">
        <v>70</v>
      </c>
      <c r="E163" s="4">
        <v>51</v>
      </c>
      <c r="F163" s="4">
        <v>60.5</v>
      </c>
    </row>
    <row r="164" spans="1:6" ht="14.25">
      <c r="A164" s="4">
        <v>162</v>
      </c>
      <c r="B164" s="4" t="str">
        <f>"王瑞"</f>
        <v>王瑞</v>
      </c>
      <c r="C164" s="4" t="str">
        <f>"1212"</f>
        <v>1212</v>
      </c>
      <c r="D164" s="4">
        <v>67</v>
      </c>
      <c r="E164" s="4">
        <v>54</v>
      </c>
      <c r="F164" s="4">
        <v>60.5</v>
      </c>
    </row>
    <row r="165" spans="1:6" ht="14.25">
      <c r="A165" s="4">
        <v>163</v>
      </c>
      <c r="B165" s="4" t="str">
        <f>"詹丹丹"</f>
        <v>詹丹丹</v>
      </c>
      <c r="C165" s="4" t="str">
        <f>"0217"</f>
        <v>0217</v>
      </c>
      <c r="D165" s="4">
        <v>72</v>
      </c>
      <c r="E165" s="4">
        <v>48</v>
      </c>
      <c r="F165" s="4">
        <v>60</v>
      </c>
    </row>
    <row r="166" spans="1:6" ht="14.25">
      <c r="A166" s="4">
        <v>164</v>
      </c>
      <c r="B166" s="4" t="str">
        <f>"  陈梦秋"</f>
        <v>  陈梦秋</v>
      </c>
      <c r="C166" s="4" t="str">
        <f>"0230"</f>
        <v>0230</v>
      </c>
      <c r="D166" s="4">
        <v>67</v>
      </c>
      <c r="E166" s="4">
        <v>53</v>
      </c>
      <c r="F166" s="4">
        <v>60</v>
      </c>
    </row>
    <row r="167" spans="1:6" ht="14.25">
      <c r="A167" s="4">
        <v>165</v>
      </c>
      <c r="B167" s="4" t="str">
        <f>"王慧玲"</f>
        <v>王慧玲</v>
      </c>
      <c r="C167" s="4" t="str">
        <f>"0405"</f>
        <v>0405</v>
      </c>
      <c r="D167" s="4">
        <v>68</v>
      </c>
      <c r="E167" s="4">
        <v>52</v>
      </c>
      <c r="F167" s="4">
        <v>60</v>
      </c>
    </row>
    <row r="168" spans="1:6" ht="14.25">
      <c r="A168" s="4">
        <v>166</v>
      </c>
      <c r="B168" s="4" t="str">
        <f>"徐珊"</f>
        <v>徐珊</v>
      </c>
      <c r="C168" s="4" t="str">
        <f>"0427"</f>
        <v>0427</v>
      </c>
      <c r="D168" s="4">
        <v>71</v>
      </c>
      <c r="E168" s="4">
        <v>49</v>
      </c>
      <c r="F168" s="4">
        <v>60</v>
      </c>
    </row>
    <row r="169" spans="1:6" ht="14.25">
      <c r="A169" s="4">
        <v>167</v>
      </c>
      <c r="B169" s="4" t="str">
        <f>"漆家想"</f>
        <v>漆家想</v>
      </c>
      <c r="C169" s="4" t="str">
        <f>"0529"</f>
        <v>0529</v>
      </c>
      <c r="D169" s="4">
        <v>66</v>
      </c>
      <c r="E169" s="4">
        <v>54</v>
      </c>
      <c r="F169" s="4">
        <v>60</v>
      </c>
    </row>
    <row r="170" spans="1:6" ht="14.25">
      <c r="A170" s="4">
        <v>168</v>
      </c>
      <c r="B170" s="4" t="str">
        <f>"徐萍"</f>
        <v>徐萍</v>
      </c>
      <c r="C170" s="4" t="str">
        <f>"0615"</f>
        <v>0615</v>
      </c>
      <c r="D170" s="4">
        <v>70</v>
      </c>
      <c r="E170" s="4">
        <v>50</v>
      </c>
      <c r="F170" s="4">
        <v>60</v>
      </c>
    </row>
    <row r="171" spans="1:6" ht="14.25">
      <c r="A171" s="4">
        <v>169</v>
      </c>
      <c r="B171" s="4" t="str">
        <f>"叶玲玲"</f>
        <v>叶玲玲</v>
      </c>
      <c r="C171" s="4" t="str">
        <f>"0621"</f>
        <v>0621</v>
      </c>
      <c r="D171" s="4">
        <v>66</v>
      </c>
      <c r="E171" s="4">
        <v>54</v>
      </c>
      <c r="F171" s="4">
        <v>60</v>
      </c>
    </row>
    <row r="172" spans="1:6" ht="14.25">
      <c r="A172" s="4">
        <v>170</v>
      </c>
      <c r="B172" s="4" t="str">
        <f>"丁庆丽"</f>
        <v>丁庆丽</v>
      </c>
      <c r="C172" s="4" t="str">
        <f>"1112"</f>
        <v>1112</v>
      </c>
      <c r="D172" s="4">
        <v>69</v>
      </c>
      <c r="E172" s="4">
        <v>51</v>
      </c>
      <c r="F172" s="4">
        <v>60</v>
      </c>
    </row>
    <row r="173" spans="1:6" ht="14.25">
      <c r="A173" s="4">
        <v>171</v>
      </c>
      <c r="B173" s="4" t="str">
        <f>"叶密"</f>
        <v>叶密</v>
      </c>
      <c r="C173" s="4" t="str">
        <f>"1201"</f>
        <v>1201</v>
      </c>
      <c r="D173" s="4">
        <v>70</v>
      </c>
      <c r="E173" s="4">
        <v>50</v>
      </c>
      <c r="F173" s="4">
        <v>60</v>
      </c>
    </row>
    <row r="174" spans="1:6" ht="14.25">
      <c r="A174" s="4">
        <v>172</v>
      </c>
      <c r="B174" s="4" t="str">
        <f>"汪玉"</f>
        <v>汪玉</v>
      </c>
      <c r="C174" s="4" t="str">
        <f>"1224"</f>
        <v>1224</v>
      </c>
      <c r="D174" s="4">
        <v>70</v>
      </c>
      <c r="E174" s="4">
        <v>50</v>
      </c>
      <c r="F174" s="4">
        <v>60</v>
      </c>
    </row>
    <row r="175" spans="1:6" ht="14.25">
      <c r="A175" s="4">
        <v>173</v>
      </c>
      <c r="B175" s="4" t="str">
        <f>"李阳"</f>
        <v>李阳</v>
      </c>
      <c r="C175" s="4" t="str">
        <f>"0110"</f>
        <v>0110</v>
      </c>
      <c r="D175" s="4">
        <v>68</v>
      </c>
      <c r="E175" s="4">
        <v>51</v>
      </c>
      <c r="F175" s="4">
        <v>59.5</v>
      </c>
    </row>
    <row r="176" spans="1:6" ht="14.25">
      <c r="A176" s="4">
        <v>174</v>
      </c>
      <c r="B176" s="4" t="str">
        <f>"朱思伟"</f>
        <v>朱思伟</v>
      </c>
      <c r="C176" s="4" t="str">
        <f>"0213"</f>
        <v>0213</v>
      </c>
      <c r="D176" s="4">
        <v>65</v>
      </c>
      <c r="E176" s="4">
        <v>54</v>
      </c>
      <c r="F176" s="4">
        <v>59.5</v>
      </c>
    </row>
    <row r="177" spans="1:6" ht="14.25">
      <c r="A177" s="4">
        <v>175</v>
      </c>
      <c r="B177" s="4" t="str">
        <f>"冯娜"</f>
        <v>冯娜</v>
      </c>
      <c r="C177" s="4" t="str">
        <f>"0229"</f>
        <v>0229</v>
      </c>
      <c r="D177" s="4">
        <v>67</v>
      </c>
      <c r="E177" s="4">
        <v>52</v>
      </c>
      <c r="F177" s="4">
        <v>59.5</v>
      </c>
    </row>
    <row r="178" spans="1:6" ht="14.25">
      <c r="A178" s="4">
        <v>176</v>
      </c>
      <c r="B178" s="4" t="str">
        <f>"陈敏"</f>
        <v>陈敏</v>
      </c>
      <c r="C178" s="4" t="str">
        <f>"0517"</f>
        <v>0517</v>
      </c>
      <c r="D178" s="4">
        <v>67</v>
      </c>
      <c r="E178" s="4">
        <v>52</v>
      </c>
      <c r="F178" s="4">
        <v>59.5</v>
      </c>
    </row>
    <row r="179" spans="1:6" ht="14.25">
      <c r="A179" s="4">
        <v>177</v>
      </c>
      <c r="B179" s="4" t="str">
        <f>"陈昌琦"</f>
        <v>陈昌琦</v>
      </c>
      <c r="C179" s="4" t="str">
        <f>"0531"</f>
        <v>0531</v>
      </c>
      <c r="D179" s="4">
        <v>72</v>
      </c>
      <c r="E179" s="4">
        <v>47</v>
      </c>
      <c r="F179" s="4">
        <v>59.5</v>
      </c>
    </row>
    <row r="180" spans="1:6" ht="14.25">
      <c r="A180" s="4">
        <v>178</v>
      </c>
      <c r="B180" s="4" t="str">
        <f>"刘荟"</f>
        <v>刘荟</v>
      </c>
      <c r="C180" s="4" t="str">
        <f>"0629"</f>
        <v>0629</v>
      </c>
      <c r="D180" s="4">
        <v>72</v>
      </c>
      <c r="E180" s="4">
        <v>47</v>
      </c>
      <c r="F180" s="4">
        <v>59.5</v>
      </c>
    </row>
    <row r="181" spans="1:6" ht="14.25">
      <c r="A181" s="4">
        <v>179</v>
      </c>
      <c r="B181" s="4" t="str">
        <f>"李海婷"</f>
        <v>李海婷</v>
      </c>
      <c r="C181" s="4" t="str">
        <f>"0703"</f>
        <v>0703</v>
      </c>
      <c r="D181" s="4">
        <v>69</v>
      </c>
      <c r="E181" s="4">
        <v>50</v>
      </c>
      <c r="F181" s="4">
        <v>59.5</v>
      </c>
    </row>
    <row r="182" spans="1:6" ht="14.25">
      <c r="A182" s="4">
        <v>180</v>
      </c>
      <c r="B182" s="4" t="str">
        <f>"李歆悦"</f>
        <v>李歆悦</v>
      </c>
      <c r="C182" s="4" t="str">
        <f>"0829"</f>
        <v>0829</v>
      </c>
      <c r="D182" s="4">
        <v>63</v>
      </c>
      <c r="E182" s="4">
        <v>56</v>
      </c>
      <c r="F182" s="4">
        <v>59.5</v>
      </c>
    </row>
    <row r="183" spans="1:6" ht="14.25">
      <c r="A183" s="4">
        <v>181</v>
      </c>
      <c r="B183" s="4" t="str">
        <f>"齐文君"</f>
        <v>齐文君</v>
      </c>
      <c r="C183" s="4" t="str">
        <f>"1008"</f>
        <v>1008</v>
      </c>
      <c r="D183" s="4">
        <v>71</v>
      </c>
      <c r="E183" s="4">
        <v>48</v>
      </c>
      <c r="F183" s="4">
        <v>59.5</v>
      </c>
    </row>
    <row r="184" spans="1:6" ht="14.25">
      <c r="A184" s="4">
        <v>182</v>
      </c>
      <c r="B184" s="4" t="str">
        <f>"汪文浩"</f>
        <v>汪文浩</v>
      </c>
      <c r="C184" s="4" t="str">
        <f>"1103"</f>
        <v>1103</v>
      </c>
      <c r="D184" s="4">
        <v>61</v>
      </c>
      <c r="E184" s="4">
        <v>58</v>
      </c>
      <c r="F184" s="4">
        <v>59.5</v>
      </c>
    </row>
    <row r="185" spans="1:6" ht="14.25">
      <c r="A185" s="4">
        <v>183</v>
      </c>
      <c r="B185" s="4" t="str">
        <f>"冯娟"</f>
        <v>冯娟</v>
      </c>
      <c r="C185" s="4" t="str">
        <f>"1125"</f>
        <v>1125</v>
      </c>
      <c r="D185" s="4">
        <v>66</v>
      </c>
      <c r="E185" s="4">
        <v>53</v>
      </c>
      <c r="F185" s="4">
        <v>59.5</v>
      </c>
    </row>
    <row r="186" spans="1:6" ht="14.25">
      <c r="A186" s="4">
        <v>184</v>
      </c>
      <c r="B186" s="4" t="str">
        <f>"黄梦盈"</f>
        <v>黄梦盈</v>
      </c>
      <c r="C186" s="4" t="str">
        <f>"1221"</f>
        <v>1221</v>
      </c>
      <c r="D186" s="4">
        <v>74</v>
      </c>
      <c r="E186" s="4">
        <v>45</v>
      </c>
      <c r="F186" s="4">
        <v>59.5</v>
      </c>
    </row>
    <row r="187" spans="1:6" ht="14.25">
      <c r="A187" s="4">
        <v>185</v>
      </c>
      <c r="B187" s="4" t="str">
        <f>"俞乐"</f>
        <v>俞乐</v>
      </c>
      <c r="C187" s="4" t="str">
        <f>"1308"</f>
        <v>1308</v>
      </c>
      <c r="D187" s="4">
        <v>75</v>
      </c>
      <c r="E187" s="4">
        <v>44</v>
      </c>
      <c r="F187" s="4">
        <v>59.5</v>
      </c>
    </row>
    <row r="188" spans="1:6" ht="14.25">
      <c r="A188" s="4">
        <v>186</v>
      </c>
      <c r="B188" s="4" t="str">
        <f>"肖云"</f>
        <v>肖云</v>
      </c>
      <c r="C188" s="4" t="str">
        <f>"0204"</f>
        <v>0204</v>
      </c>
      <c r="D188" s="4">
        <v>67</v>
      </c>
      <c r="E188" s="4">
        <v>51</v>
      </c>
      <c r="F188" s="4">
        <v>59</v>
      </c>
    </row>
    <row r="189" spans="1:6" ht="14.25">
      <c r="A189" s="4">
        <v>187</v>
      </c>
      <c r="B189" s="4" t="str">
        <f>"刘静蕾"</f>
        <v>刘静蕾</v>
      </c>
      <c r="C189" s="4" t="str">
        <f>"0412"</f>
        <v>0412</v>
      </c>
      <c r="D189" s="4">
        <v>66</v>
      </c>
      <c r="E189" s="4">
        <v>52</v>
      </c>
      <c r="F189" s="4">
        <v>59</v>
      </c>
    </row>
    <row r="190" spans="1:6" ht="14.25">
      <c r="A190" s="4">
        <v>188</v>
      </c>
      <c r="B190" s="4" t="str">
        <f>"杜小军"</f>
        <v>杜小军</v>
      </c>
      <c r="C190" s="4" t="str">
        <f>"0426"</f>
        <v>0426</v>
      </c>
      <c r="D190" s="4">
        <v>73</v>
      </c>
      <c r="E190" s="4">
        <v>45</v>
      </c>
      <c r="F190" s="4">
        <v>59</v>
      </c>
    </row>
    <row r="191" spans="1:6" ht="14.25">
      <c r="A191" s="4">
        <v>189</v>
      </c>
      <c r="B191" s="4" t="str">
        <f>"刘娇娇"</f>
        <v>刘娇娇</v>
      </c>
      <c r="C191" s="4" t="str">
        <f>"0512"</f>
        <v>0512</v>
      </c>
      <c r="D191" s="4">
        <v>71</v>
      </c>
      <c r="E191" s="4">
        <v>47</v>
      </c>
      <c r="F191" s="4">
        <v>59</v>
      </c>
    </row>
    <row r="192" spans="1:6" ht="14.25">
      <c r="A192" s="4">
        <v>190</v>
      </c>
      <c r="B192" s="4" t="str">
        <f>"郎悦"</f>
        <v>郎悦</v>
      </c>
      <c r="C192" s="4" t="str">
        <f>"0707"</f>
        <v>0707</v>
      </c>
      <c r="D192" s="4">
        <v>65</v>
      </c>
      <c r="E192" s="4">
        <v>53</v>
      </c>
      <c r="F192" s="4">
        <v>59</v>
      </c>
    </row>
    <row r="193" spans="1:6" ht="14.25">
      <c r="A193" s="4">
        <v>191</v>
      </c>
      <c r="B193" s="4" t="str">
        <f>"张静"</f>
        <v>张静</v>
      </c>
      <c r="C193" s="4" t="str">
        <f>"0730"</f>
        <v>0730</v>
      </c>
      <c r="D193" s="4">
        <v>67</v>
      </c>
      <c r="E193" s="4">
        <v>51</v>
      </c>
      <c r="F193" s="4">
        <v>59</v>
      </c>
    </row>
    <row r="194" spans="1:6" ht="14.25">
      <c r="A194" s="4">
        <v>192</v>
      </c>
      <c r="B194" s="4" t="str">
        <f>"汪璨"</f>
        <v>汪璨</v>
      </c>
      <c r="C194" s="4" t="str">
        <f>"0805"</f>
        <v>0805</v>
      </c>
      <c r="D194" s="4">
        <v>69</v>
      </c>
      <c r="E194" s="4">
        <v>49</v>
      </c>
      <c r="F194" s="4">
        <v>59</v>
      </c>
    </row>
    <row r="195" spans="1:6" ht="14.25">
      <c r="A195" s="4">
        <v>193</v>
      </c>
      <c r="B195" s="4" t="str">
        <f>"台运露"</f>
        <v>台运露</v>
      </c>
      <c r="C195" s="4" t="str">
        <f>"0817"</f>
        <v>0817</v>
      </c>
      <c r="D195" s="4">
        <v>73</v>
      </c>
      <c r="E195" s="4">
        <v>45</v>
      </c>
      <c r="F195" s="4">
        <v>59</v>
      </c>
    </row>
    <row r="196" spans="1:6" ht="14.25">
      <c r="A196" s="4">
        <v>194</v>
      </c>
      <c r="B196" s="4" t="str">
        <f>"袁兴利"</f>
        <v>袁兴利</v>
      </c>
      <c r="C196" s="4" t="str">
        <f>"0128"</f>
        <v>0128</v>
      </c>
      <c r="D196" s="4">
        <v>62</v>
      </c>
      <c r="E196" s="4">
        <v>55</v>
      </c>
      <c r="F196" s="4">
        <v>58.5</v>
      </c>
    </row>
    <row r="197" spans="1:6" ht="14.25">
      <c r="A197" s="4">
        <v>195</v>
      </c>
      <c r="B197" s="4" t="str">
        <f>"付钰"</f>
        <v>付钰</v>
      </c>
      <c r="C197" s="4" t="str">
        <f>"0221"</f>
        <v>0221</v>
      </c>
      <c r="D197" s="4">
        <v>71</v>
      </c>
      <c r="E197" s="4">
        <v>46</v>
      </c>
      <c r="F197" s="4">
        <v>58.5</v>
      </c>
    </row>
    <row r="198" spans="1:6" ht="14.25">
      <c r="A198" s="4">
        <v>196</v>
      </c>
      <c r="B198" s="4" t="str">
        <f>"郑合钰"</f>
        <v>郑合钰</v>
      </c>
      <c r="C198" s="4" t="str">
        <f>"0416"</f>
        <v>0416</v>
      </c>
      <c r="D198" s="4">
        <v>65</v>
      </c>
      <c r="E198" s="4">
        <v>52</v>
      </c>
      <c r="F198" s="4">
        <v>58.5</v>
      </c>
    </row>
    <row r="199" spans="1:6" ht="14.25">
      <c r="A199" s="4">
        <v>197</v>
      </c>
      <c r="B199" s="4" t="str">
        <f>"罗慧"</f>
        <v>罗慧</v>
      </c>
      <c r="C199" s="4" t="str">
        <f>"0419"</f>
        <v>0419</v>
      </c>
      <c r="D199" s="4">
        <v>68</v>
      </c>
      <c r="E199" s="4">
        <v>49</v>
      </c>
      <c r="F199" s="4">
        <v>58.5</v>
      </c>
    </row>
    <row r="200" spans="1:6" ht="14.25">
      <c r="A200" s="4">
        <v>198</v>
      </c>
      <c r="B200" s="4" t="str">
        <f>"余丹丹"</f>
        <v>余丹丹</v>
      </c>
      <c r="C200" s="4" t="str">
        <f>"0505"</f>
        <v>0505</v>
      </c>
      <c r="D200" s="4">
        <v>74</v>
      </c>
      <c r="E200" s="4">
        <v>43</v>
      </c>
      <c r="F200" s="4">
        <v>58.5</v>
      </c>
    </row>
    <row r="201" spans="1:6" ht="14.25">
      <c r="A201" s="4">
        <v>199</v>
      </c>
      <c r="B201" s="4" t="str">
        <f>"武大杰"</f>
        <v>武大杰</v>
      </c>
      <c r="C201" s="4" t="str">
        <f>"0526"</f>
        <v>0526</v>
      </c>
      <c r="D201" s="4">
        <v>67</v>
      </c>
      <c r="E201" s="4">
        <v>50</v>
      </c>
      <c r="F201" s="4">
        <v>58.5</v>
      </c>
    </row>
    <row r="202" spans="1:6" ht="14.25">
      <c r="A202" s="4">
        <v>200</v>
      </c>
      <c r="B202" s="4" t="str">
        <f>"杨玉银"</f>
        <v>杨玉银</v>
      </c>
      <c r="C202" s="4" t="str">
        <f>"1023"</f>
        <v>1023</v>
      </c>
      <c r="D202" s="4">
        <v>70</v>
      </c>
      <c r="E202" s="4">
        <v>47</v>
      </c>
      <c r="F202" s="4">
        <v>58.5</v>
      </c>
    </row>
    <row r="203" spans="1:6" ht="14.25">
      <c r="A203" s="4">
        <v>201</v>
      </c>
      <c r="B203" s="4" t="str">
        <f>"何欣"</f>
        <v>何欣</v>
      </c>
      <c r="C203" s="4" t="str">
        <f>"1303"</f>
        <v>1303</v>
      </c>
      <c r="D203" s="4">
        <v>65</v>
      </c>
      <c r="E203" s="4">
        <v>52</v>
      </c>
      <c r="F203" s="4">
        <v>58.5</v>
      </c>
    </row>
    <row r="204" spans="1:6" ht="14.25">
      <c r="A204" s="4">
        <v>202</v>
      </c>
      <c r="B204" s="4" t="str">
        <f>"廖亚男"</f>
        <v>廖亚男</v>
      </c>
      <c r="C204" s="4" t="str">
        <f>"0103"</f>
        <v>0103</v>
      </c>
      <c r="D204" s="4">
        <v>66</v>
      </c>
      <c r="E204" s="4">
        <v>50</v>
      </c>
      <c r="F204" s="4">
        <v>58</v>
      </c>
    </row>
    <row r="205" spans="1:6" ht="14.25">
      <c r="A205" s="4">
        <v>203</v>
      </c>
      <c r="B205" s="4" t="str">
        <f>"张梅"</f>
        <v>张梅</v>
      </c>
      <c r="C205" s="4" t="str">
        <f>"0119"</f>
        <v>0119</v>
      </c>
      <c r="D205" s="4">
        <v>73</v>
      </c>
      <c r="E205" s="4">
        <v>43</v>
      </c>
      <c r="F205" s="4">
        <v>58</v>
      </c>
    </row>
    <row r="206" spans="1:6" ht="14.25">
      <c r="A206" s="4">
        <v>204</v>
      </c>
      <c r="B206" s="4" t="str">
        <f>"赵庆如"</f>
        <v>赵庆如</v>
      </c>
      <c r="C206" s="4" t="str">
        <f>"0315"</f>
        <v>0315</v>
      </c>
      <c r="D206" s="4">
        <v>70</v>
      </c>
      <c r="E206" s="4">
        <v>46</v>
      </c>
      <c r="F206" s="4">
        <v>58</v>
      </c>
    </row>
    <row r="207" spans="1:6" ht="14.25">
      <c r="A207" s="4">
        <v>205</v>
      </c>
      <c r="B207" s="4" t="str">
        <f>"匡智宇"</f>
        <v>匡智宇</v>
      </c>
      <c r="C207" s="4" t="str">
        <f>"0501"</f>
        <v>0501</v>
      </c>
      <c r="D207" s="4">
        <v>67</v>
      </c>
      <c r="E207" s="4">
        <v>49</v>
      </c>
      <c r="F207" s="4">
        <v>58</v>
      </c>
    </row>
    <row r="208" spans="1:6" ht="14.25">
      <c r="A208" s="4">
        <v>206</v>
      </c>
      <c r="B208" s="4" t="str">
        <f>"陈赛"</f>
        <v>陈赛</v>
      </c>
      <c r="C208" s="4" t="str">
        <f>"0623"</f>
        <v>0623</v>
      </c>
      <c r="D208" s="4">
        <v>72</v>
      </c>
      <c r="E208" s="4">
        <v>44</v>
      </c>
      <c r="F208" s="4">
        <v>58</v>
      </c>
    </row>
    <row r="209" spans="1:6" ht="14.25">
      <c r="A209" s="4">
        <v>207</v>
      </c>
      <c r="B209" s="4" t="str">
        <f>"陈小雨"</f>
        <v>陈小雨</v>
      </c>
      <c r="C209" s="4" t="str">
        <f>"0826"</f>
        <v>0826</v>
      </c>
      <c r="D209" s="4">
        <v>67</v>
      </c>
      <c r="E209" s="4">
        <v>49</v>
      </c>
      <c r="F209" s="4">
        <v>58</v>
      </c>
    </row>
    <row r="210" spans="1:6" ht="14.25">
      <c r="A210" s="4">
        <v>208</v>
      </c>
      <c r="B210" s="4" t="str">
        <f>"戈怡"</f>
        <v>戈怡</v>
      </c>
      <c r="C210" s="4" t="str">
        <f>"1216"</f>
        <v>1216</v>
      </c>
      <c r="D210" s="4">
        <v>65</v>
      </c>
      <c r="E210" s="4">
        <v>51</v>
      </c>
      <c r="F210" s="4">
        <v>58</v>
      </c>
    </row>
    <row r="211" spans="1:6" ht="14.25">
      <c r="A211" s="4">
        <v>209</v>
      </c>
      <c r="B211" s="4" t="str">
        <f>"龚静"</f>
        <v>龚静</v>
      </c>
      <c r="C211" s="4" t="str">
        <f>"1218"</f>
        <v>1218</v>
      </c>
      <c r="D211" s="4">
        <v>63</v>
      </c>
      <c r="E211" s="4">
        <v>53</v>
      </c>
      <c r="F211" s="4">
        <v>58</v>
      </c>
    </row>
    <row r="212" spans="1:6" ht="14.25">
      <c r="A212" s="4">
        <v>210</v>
      </c>
      <c r="B212" s="4" t="str">
        <f>"张晓玉"</f>
        <v>张晓玉</v>
      </c>
      <c r="C212" s="4" t="str">
        <f>"0305"</f>
        <v>0305</v>
      </c>
      <c r="D212" s="4">
        <v>69</v>
      </c>
      <c r="E212" s="4">
        <v>46</v>
      </c>
      <c r="F212" s="4">
        <v>57.5</v>
      </c>
    </row>
    <row r="213" spans="1:6" ht="14.25">
      <c r="A213" s="4">
        <v>211</v>
      </c>
      <c r="B213" s="4" t="str">
        <f>"戴美琪"</f>
        <v>戴美琪</v>
      </c>
      <c r="C213" s="4" t="str">
        <f>"0522"</f>
        <v>0522</v>
      </c>
      <c r="D213" s="4">
        <v>68</v>
      </c>
      <c r="E213" s="4">
        <v>47</v>
      </c>
      <c r="F213" s="4">
        <v>57.5</v>
      </c>
    </row>
    <row r="214" spans="1:6" ht="14.25">
      <c r="A214" s="4">
        <v>212</v>
      </c>
      <c r="B214" s="4" t="str">
        <f>"万荣"</f>
        <v>万荣</v>
      </c>
      <c r="C214" s="4" t="str">
        <f>"0527"</f>
        <v>0527</v>
      </c>
      <c r="D214" s="4">
        <v>71</v>
      </c>
      <c r="E214" s="4">
        <v>44</v>
      </c>
      <c r="F214" s="4">
        <v>57.5</v>
      </c>
    </row>
    <row r="215" spans="1:6" ht="14.25">
      <c r="A215" s="4">
        <v>213</v>
      </c>
      <c r="B215" s="4" t="str">
        <f>"黄遵娣"</f>
        <v>黄遵娣</v>
      </c>
      <c r="C215" s="4" t="str">
        <f>"0608"</f>
        <v>0608</v>
      </c>
      <c r="D215" s="4">
        <v>68</v>
      </c>
      <c r="E215" s="4">
        <v>47</v>
      </c>
      <c r="F215" s="4">
        <v>57.5</v>
      </c>
    </row>
    <row r="216" spans="1:6" ht="14.25">
      <c r="A216" s="4">
        <v>214</v>
      </c>
      <c r="B216" s="4" t="str">
        <f>"乐晓莉"</f>
        <v>乐晓莉</v>
      </c>
      <c r="C216" s="4" t="str">
        <f>"0916"</f>
        <v>0916</v>
      </c>
      <c r="D216" s="4">
        <v>67</v>
      </c>
      <c r="E216" s="4">
        <v>48</v>
      </c>
      <c r="F216" s="4">
        <v>57.5</v>
      </c>
    </row>
    <row r="217" spans="1:6" ht="14.25">
      <c r="A217" s="4">
        <v>215</v>
      </c>
      <c r="B217" s="4" t="str">
        <f>"胡超兰"</f>
        <v>胡超兰</v>
      </c>
      <c r="C217" s="4" t="str">
        <f>"0922"</f>
        <v>0922</v>
      </c>
      <c r="D217" s="4">
        <v>72</v>
      </c>
      <c r="E217" s="4">
        <v>43</v>
      </c>
      <c r="F217" s="4">
        <v>57.5</v>
      </c>
    </row>
    <row r="218" spans="1:6" ht="14.25">
      <c r="A218" s="4">
        <v>216</v>
      </c>
      <c r="B218" s="4" t="str">
        <f>"蒲玉兰"</f>
        <v>蒲玉兰</v>
      </c>
      <c r="C218" s="4" t="str">
        <f>"1022"</f>
        <v>1022</v>
      </c>
      <c r="D218" s="4">
        <v>69</v>
      </c>
      <c r="E218" s="4">
        <v>46</v>
      </c>
      <c r="F218" s="4">
        <v>57.5</v>
      </c>
    </row>
    <row r="219" spans="1:6" ht="14.25">
      <c r="A219" s="4">
        <v>217</v>
      </c>
      <c r="B219" s="4" t="str">
        <f>"崔金星"</f>
        <v>崔金星</v>
      </c>
      <c r="C219" s="4" t="str">
        <f>"1230"</f>
        <v>1230</v>
      </c>
      <c r="D219" s="4">
        <v>71</v>
      </c>
      <c r="E219" s="4">
        <v>44</v>
      </c>
      <c r="F219" s="4">
        <v>57.5</v>
      </c>
    </row>
    <row r="220" spans="1:6" ht="14.25">
      <c r="A220" s="4">
        <v>218</v>
      </c>
      <c r="B220" s="4" t="str">
        <f>"冯晓庆"</f>
        <v>冯晓庆</v>
      </c>
      <c r="C220" s="4" t="str">
        <f>"0205"</f>
        <v>0205</v>
      </c>
      <c r="D220" s="4">
        <v>68</v>
      </c>
      <c r="E220" s="4">
        <v>46</v>
      </c>
      <c r="F220" s="4">
        <v>57</v>
      </c>
    </row>
    <row r="221" spans="1:6" ht="14.25">
      <c r="A221" s="4">
        <v>219</v>
      </c>
      <c r="B221" s="4" t="str">
        <f>"郝宇璐"</f>
        <v>郝宇璐</v>
      </c>
      <c r="C221" s="4" t="str">
        <f>"0215"</f>
        <v>0215</v>
      </c>
      <c r="D221" s="4">
        <v>69</v>
      </c>
      <c r="E221" s="4">
        <v>45</v>
      </c>
      <c r="F221" s="4">
        <v>57</v>
      </c>
    </row>
    <row r="222" spans="1:6" ht="14.25">
      <c r="A222" s="4">
        <v>220</v>
      </c>
      <c r="B222" s="4" t="str">
        <f>"杨凤池"</f>
        <v>杨凤池</v>
      </c>
      <c r="C222" s="4" t="str">
        <f>"0220"</f>
        <v>0220</v>
      </c>
      <c r="D222" s="4">
        <v>68</v>
      </c>
      <c r="E222" s="4">
        <v>46</v>
      </c>
      <c r="F222" s="4">
        <v>57</v>
      </c>
    </row>
    <row r="223" spans="1:6" ht="14.25">
      <c r="A223" s="4">
        <v>221</v>
      </c>
      <c r="B223" s="4" t="str">
        <f>"陈丹丹"</f>
        <v>陈丹丹</v>
      </c>
      <c r="C223" s="4" t="str">
        <f>"0508"</f>
        <v>0508</v>
      </c>
      <c r="D223" s="4">
        <v>61</v>
      </c>
      <c r="E223" s="4">
        <v>53</v>
      </c>
      <c r="F223" s="4">
        <v>57</v>
      </c>
    </row>
    <row r="224" spans="1:6" ht="14.25">
      <c r="A224" s="4">
        <v>222</v>
      </c>
      <c r="B224" s="4" t="str">
        <f>"李彬彬"</f>
        <v>李彬彬</v>
      </c>
      <c r="C224" s="4" t="str">
        <f>"0518"</f>
        <v>0518</v>
      </c>
      <c r="D224" s="4">
        <v>68</v>
      </c>
      <c r="E224" s="4">
        <v>46</v>
      </c>
      <c r="F224" s="4">
        <v>57</v>
      </c>
    </row>
    <row r="225" spans="1:6" ht="14.25">
      <c r="A225" s="4">
        <v>223</v>
      </c>
      <c r="B225" s="4" t="str">
        <f>"林雨婷"</f>
        <v>林雨婷</v>
      </c>
      <c r="C225" s="4" t="str">
        <f>"0617"</f>
        <v>0617</v>
      </c>
      <c r="D225" s="4">
        <v>67</v>
      </c>
      <c r="E225" s="4">
        <v>47</v>
      </c>
      <c r="F225" s="4">
        <v>57</v>
      </c>
    </row>
    <row r="226" spans="1:6" ht="14.25">
      <c r="A226" s="4">
        <v>224</v>
      </c>
      <c r="B226" s="4" t="str">
        <f>"赵锐"</f>
        <v>赵锐</v>
      </c>
      <c r="C226" s="4" t="str">
        <f>"0909"</f>
        <v>0909</v>
      </c>
      <c r="D226" s="4">
        <v>70</v>
      </c>
      <c r="E226" s="4">
        <v>44</v>
      </c>
      <c r="F226" s="4">
        <v>57</v>
      </c>
    </row>
    <row r="227" spans="1:6" ht="14.25">
      <c r="A227" s="4">
        <v>225</v>
      </c>
      <c r="B227" s="4" t="str">
        <f>"胡绍琼"</f>
        <v>胡绍琼</v>
      </c>
      <c r="C227" s="4" t="str">
        <f>"1106"</f>
        <v>1106</v>
      </c>
      <c r="D227" s="4">
        <v>68</v>
      </c>
      <c r="E227" s="4">
        <v>46</v>
      </c>
      <c r="F227" s="4">
        <v>57</v>
      </c>
    </row>
    <row r="228" spans="1:6" ht="14.25">
      <c r="A228" s="4">
        <v>226</v>
      </c>
      <c r="B228" s="4" t="str">
        <f>"汪婷婷"</f>
        <v>汪婷婷</v>
      </c>
      <c r="C228" s="4" t="str">
        <f>"1209"</f>
        <v>1209</v>
      </c>
      <c r="D228" s="4">
        <v>72</v>
      </c>
      <c r="E228" s="4">
        <v>42</v>
      </c>
      <c r="F228" s="4">
        <v>57</v>
      </c>
    </row>
    <row r="229" spans="1:6" ht="14.25">
      <c r="A229" s="4">
        <v>227</v>
      </c>
      <c r="B229" s="4" t="str">
        <f>"林凡"</f>
        <v>林凡</v>
      </c>
      <c r="C229" s="4" t="str">
        <f>"0102"</f>
        <v>0102</v>
      </c>
      <c r="D229" s="4">
        <v>70</v>
      </c>
      <c r="E229" s="4">
        <v>43</v>
      </c>
      <c r="F229" s="4">
        <v>56.5</v>
      </c>
    </row>
    <row r="230" spans="1:6" ht="14.25">
      <c r="A230" s="4">
        <v>228</v>
      </c>
      <c r="B230" s="4" t="str">
        <f>"沈晓洁"</f>
        <v>沈晓洁</v>
      </c>
      <c r="C230" s="4" t="str">
        <f>"0112"</f>
        <v>0112</v>
      </c>
      <c r="D230" s="4">
        <v>69</v>
      </c>
      <c r="E230" s="4">
        <v>44</v>
      </c>
      <c r="F230" s="4">
        <v>56.5</v>
      </c>
    </row>
    <row r="231" spans="1:6" ht="14.25">
      <c r="A231" s="4">
        <v>229</v>
      </c>
      <c r="B231" s="4" t="str">
        <f>"袁蕊"</f>
        <v>袁蕊</v>
      </c>
      <c r="C231" s="4" t="str">
        <f>"0114"</f>
        <v>0114</v>
      </c>
      <c r="D231" s="4">
        <v>67</v>
      </c>
      <c r="E231" s="4">
        <v>46</v>
      </c>
      <c r="F231" s="4">
        <v>56.5</v>
      </c>
    </row>
    <row r="232" spans="1:6" ht="14.25">
      <c r="A232" s="4">
        <v>230</v>
      </c>
      <c r="B232" s="4" t="str">
        <f>"江灿"</f>
        <v>江灿</v>
      </c>
      <c r="C232" s="4" t="str">
        <f>"0303"</f>
        <v>0303</v>
      </c>
      <c r="D232" s="4">
        <v>72</v>
      </c>
      <c r="E232" s="4">
        <v>41</v>
      </c>
      <c r="F232" s="4">
        <v>56.5</v>
      </c>
    </row>
    <row r="233" spans="1:6" ht="14.25">
      <c r="A233" s="4">
        <v>231</v>
      </c>
      <c r="B233" s="4" t="str">
        <f>"胡小志"</f>
        <v>胡小志</v>
      </c>
      <c r="C233" s="4" t="str">
        <f>"0311"</f>
        <v>0311</v>
      </c>
      <c r="D233" s="4">
        <v>68</v>
      </c>
      <c r="E233" s="4">
        <v>45</v>
      </c>
      <c r="F233" s="4">
        <v>56.5</v>
      </c>
    </row>
    <row r="234" spans="1:6" ht="14.25">
      <c r="A234" s="4">
        <v>232</v>
      </c>
      <c r="B234" s="4" t="str">
        <f>"汪梦影"</f>
        <v>汪梦影</v>
      </c>
      <c r="C234" s="4" t="str">
        <f>"0323"</f>
        <v>0323</v>
      </c>
      <c r="D234" s="4">
        <v>70</v>
      </c>
      <c r="E234" s="4">
        <v>43</v>
      </c>
      <c r="F234" s="4">
        <v>56.5</v>
      </c>
    </row>
    <row r="235" spans="1:6" ht="14.25">
      <c r="A235" s="4">
        <v>233</v>
      </c>
      <c r="B235" s="4" t="str">
        <f>"陈倩倩"</f>
        <v>陈倩倩</v>
      </c>
      <c r="C235" s="4" t="str">
        <f>"0806"</f>
        <v>0806</v>
      </c>
      <c r="D235" s="4">
        <v>72</v>
      </c>
      <c r="E235" s="4">
        <v>41</v>
      </c>
      <c r="F235" s="4">
        <v>56.5</v>
      </c>
    </row>
    <row r="236" spans="1:6" s="1" customFormat="1" ht="14.25">
      <c r="A236" s="4">
        <v>234</v>
      </c>
      <c r="B236" s="4" t="str">
        <f>"杜心领"</f>
        <v>杜心领</v>
      </c>
      <c r="C236" s="4" t="str">
        <f>"0819"</f>
        <v>0819</v>
      </c>
      <c r="D236" s="4">
        <v>73</v>
      </c>
      <c r="E236" s="4">
        <v>40</v>
      </c>
      <c r="F236" s="4">
        <v>56.5</v>
      </c>
    </row>
    <row r="237" spans="1:6" ht="14.25">
      <c r="A237" s="4">
        <v>235</v>
      </c>
      <c r="B237" s="4" t="str">
        <f>"熊煜"</f>
        <v>熊煜</v>
      </c>
      <c r="C237" s="4" t="str">
        <f>"1120"</f>
        <v>1120</v>
      </c>
      <c r="D237" s="4">
        <v>67</v>
      </c>
      <c r="E237" s="4">
        <v>46</v>
      </c>
      <c r="F237" s="4">
        <v>56.5</v>
      </c>
    </row>
  </sheetData>
  <sheetProtection/>
  <autoFilter ref="A2:F237"/>
  <mergeCells count="1">
    <mergeCell ref="A1:F1"/>
  </mergeCells>
  <printOptions/>
  <pageMargins left="0.7513888888888889" right="0.7513888888888889" top="0.393055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教育局管理员</cp:lastModifiedBy>
  <cp:lastPrinted>2022-08-15T01:17:52Z</cp:lastPrinted>
  <dcterms:created xsi:type="dcterms:W3CDTF">1996-12-17T01:32:42Z</dcterms:created>
  <dcterms:modified xsi:type="dcterms:W3CDTF">2022-08-16T07:22:25Z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2A070C6D15984F28898DFEC762C15E30</vt:lpwstr>
  </property>
  <property fmtid="{D5CDD505-2E9C-101B-9397-08002B2CF9AE}" pid="3" name="KSOProductBuildVer">
    <vt:lpwstr>2052-11.1.0.12302</vt:lpwstr>
  </property>
</Properties>
</file>